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workbookPr updateLinks="never" codeName="ThisWorkbook"/>
  <mc:AlternateContent xmlns:mc="http://schemas.openxmlformats.org/markup-compatibility/2006">
    <mc:Choice Requires="x15">
      <x15ac:absPath xmlns:x15ac="http://schemas.microsoft.com/office/spreadsheetml/2010/11/ac" url="C:\Users\dmcgland\Downloads\"/>
    </mc:Choice>
  </mc:AlternateContent>
  <xr:revisionPtr revIDLastSave="0" documentId="13_ncr:1_{F1BCB7E9-6CA0-44BC-A09F-998839D59ABE}" xr6:coauthVersionLast="47" xr6:coauthVersionMax="47" xr10:uidLastSave="{00000000-0000-0000-0000-000000000000}"/>
  <bookViews>
    <workbookView xWindow="28680" yWindow="-120" windowWidth="29040" windowHeight="15720" xr2:uid="{00000000-000D-0000-FFFF-FFFF00000000}"/>
  </bookViews>
  <sheets>
    <sheet name="Instructions" sheetId="5" r:id="rId1"/>
    <sheet name="0)UnderwritingCriteria" sheetId="17" r:id="rId2"/>
    <sheet name="1)Summary" sheetId="16" r:id="rId3"/>
    <sheet name="2)Development Budget" sheetId="4" r:id="rId4"/>
    <sheet name="3) Income" sheetId="28" r:id="rId5"/>
    <sheet name="4) Expenses" sheetId="6" r:id="rId6"/>
    <sheet name="5)Operating Proforma" sheetId="10" r:id="rId7"/>
  </sheets>
  <definedNames>
    <definedName name="Amount">'2)Development Budget'!$C$5</definedName>
    <definedName name="Applicant">#REF!</definedName>
    <definedName name="DDF">'2)Development Budget'!#REF!</definedName>
    <definedName name="HAU">#REF!</definedName>
    <definedName name="name">#REF!</definedName>
    <definedName name="Owner">#REF!</definedName>
    <definedName name="_xlnm.Print_Area" localSheetId="1">'0)UnderwritingCriteria'!$A$1:$J$49</definedName>
    <definedName name="_xlnm.Print_Area" localSheetId="2">'1)Summary'!$A$1:$K$42</definedName>
    <definedName name="_xlnm.Print_Area" localSheetId="3">'2)Development Budget'!$B$1:$I$86</definedName>
    <definedName name="_xlnm.Print_Area" localSheetId="4">'3) Income'!$A$1:$N$65</definedName>
    <definedName name="_xlnm.Print_Area" localSheetId="5">'4) Expenses'!$A$1:$G$46</definedName>
    <definedName name="_xlnm.Print_Area" localSheetId="6">'5)Operating Proforma'!$A$1:$I$53</definedName>
    <definedName name="_xlnm.Print_Area" localSheetId="0">Instructions!$A$1:$C$41</definedName>
    <definedName name="_xlnm.Print_Titles" localSheetId="6">'5)Operating Proforma'!$A:$D</definedName>
    <definedName name="Project">'1)Summary'!#REF!</definedName>
    <definedName name="projnum">#REF!</definedName>
    <definedName name="ResSqFt" localSheetId="4">'3) Income'!$D$68</definedName>
    <definedName name="ResSqFt">#REF!</definedName>
    <definedName name="SqFt">#REF!</definedName>
    <definedName name="TDC">'2)Development Budget'!$C$87</definedName>
    <definedName name="Total_Units">#REF!</definedName>
    <definedName name="TotalOperating">'4) Expenses'!$C$43</definedName>
    <definedName name="TotalSqFt" localSheetId="4">'3) Income'!$D$69</definedName>
    <definedName name="TotalSqFt">#REF!</definedName>
    <definedName name="UA_Table">'3) Income'!$C$36:$D$44</definedName>
    <definedName name="Units">'3) Income'!$C$28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6" i="28" l="1"/>
  <c r="L17" i="28"/>
  <c r="L18" i="28"/>
  <c r="L19" i="28"/>
  <c r="L20" i="28"/>
  <c r="L21" i="28"/>
  <c r="L22" i="28"/>
  <c r="L23" i="28"/>
  <c r="L24" i="28"/>
  <c r="L25" i="28"/>
  <c r="L26" i="28"/>
  <c r="L27" i="28"/>
  <c r="L15" i="28"/>
  <c r="T6" i="28"/>
  <c r="T7" i="28"/>
  <c r="T8" i="28"/>
  <c r="T5" i="28"/>
  <c r="T4" i="28"/>
  <c r="J15" i="28"/>
  <c r="D8" i="10"/>
  <c r="D7" i="10"/>
  <c r="Q8" i="28"/>
  <c r="Q7" i="28"/>
  <c r="Q6" i="28"/>
  <c r="Q5" i="28"/>
  <c r="Q4" i="28"/>
  <c r="I6" i="17"/>
  <c r="H5" i="4"/>
  <c r="H6" i="4"/>
  <c r="E28" i="10" s="1"/>
  <c r="H7" i="4"/>
  <c r="H8" i="4"/>
  <c r="H9" i="4"/>
  <c r="E31" i="10" s="1"/>
  <c r="H10" i="4"/>
  <c r="E30" i="10"/>
  <c r="E32" i="10"/>
  <c r="D28" i="16" l="1"/>
  <c r="D33" i="16"/>
  <c r="D32" i="16"/>
  <c r="B33" i="16"/>
  <c r="B32" i="16"/>
  <c r="D31" i="16"/>
  <c r="D29" i="16"/>
  <c r="D30" i="16"/>
  <c r="D22" i="16"/>
  <c r="N28" i="28" l="1"/>
  <c r="D68" i="28" s="1"/>
  <c r="B32" i="10"/>
  <c r="D77" i="28" a="1"/>
  <c r="D77" i="28" s="1"/>
  <c r="G4" i="16" s="1"/>
  <c r="D76" i="28" a="1"/>
  <c r="D76" i="28" s="1"/>
  <c r="F4" i="16" s="1"/>
  <c r="D75" i="28" a="1"/>
  <c r="D75" i="28" s="1"/>
  <c r="E4" i="16" s="1"/>
  <c r="D74" i="28" a="1"/>
  <c r="D74" i="28" s="1"/>
  <c r="D4" i="16" s="1"/>
  <c r="D73" i="28" a="1"/>
  <c r="D73" i="28" s="1"/>
  <c r="C4" i="16" s="1"/>
  <c r="C45" i="10"/>
  <c r="B28" i="10"/>
  <c r="C33" i="6"/>
  <c r="C26" i="6"/>
  <c r="C16" i="6"/>
  <c r="Q9" i="28"/>
  <c r="C28" i="28" l="1"/>
  <c r="E33" i="16" s="1"/>
  <c r="M27" i="28"/>
  <c r="J27" i="28"/>
  <c r="I27" i="28"/>
  <c r="M26" i="28"/>
  <c r="J26" i="28"/>
  <c r="I26" i="28"/>
  <c r="M25" i="28"/>
  <c r="J25" i="28"/>
  <c r="I25" i="28"/>
  <c r="M24" i="28"/>
  <c r="J24" i="28"/>
  <c r="I24" i="28"/>
  <c r="M23" i="28"/>
  <c r="J23" i="28"/>
  <c r="I23" i="28"/>
  <c r="M22" i="28"/>
  <c r="J22" i="28"/>
  <c r="I22" i="28"/>
  <c r="M21" i="28"/>
  <c r="J21" i="28"/>
  <c r="I21" i="28"/>
  <c r="M20" i="28"/>
  <c r="J20" i="28"/>
  <c r="I20" i="28"/>
  <c r="M19" i="28"/>
  <c r="J19" i="28"/>
  <c r="I19" i="28"/>
  <c r="M18" i="28"/>
  <c r="J18" i="28"/>
  <c r="I18" i="28"/>
  <c r="M17" i="28"/>
  <c r="J17" i="28"/>
  <c r="I17" i="28"/>
  <c r="M16" i="28"/>
  <c r="J16" i="28"/>
  <c r="I16" i="28"/>
  <c r="M15" i="28"/>
  <c r="I15" i="28"/>
  <c r="I63" i="28"/>
  <c r="E10" i="10" s="1"/>
  <c r="J62" i="28"/>
  <c r="J61" i="28"/>
  <c r="J60" i="28"/>
  <c r="J59" i="28"/>
  <c r="J58" i="28"/>
  <c r="J57" i="28"/>
  <c r="C19" i="4"/>
  <c r="C85" i="4"/>
  <c r="D21" i="16" s="1"/>
  <c r="D23" i="4" l="1"/>
  <c r="D8" i="4"/>
  <c r="D28" i="4"/>
  <c r="D9" i="4"/>
  <c r="D24" i="4"/>
  <c r="D5" i="4"/>
  <c r="E29" i="10" s="1"/>
  <c r="D30" i="4"/>
  <c r="D18" i="4"/>
  <c r="D10" i="4"/>
  <c r="D26" i="4"/>
  <c r="D25" i="4"/>
  <c r="D7" i="4"/>
  <c r="D6" i="4"/>
  <c r="D29" i="4"/>
  <c r="D17" i="4"/>
  <c r="D67" i="28"/>
  <c r="J28" i="28"/>
  <c r="I67" i="28" s="1"/>
  <c r="J67" i="28" s="1"/>
  <c r="E7" i="10" s="1"/>
  <c r="E8" i="10" s="1"/>
  <c r="D69" i="28"/>
  <c r="D26" i="16" s="1"/>
  <c r="J63" i="28"/>
  <c r="H11" i="4" l="1"/>
  <c r="I68" i="28"/>
  <c r="J68" i="28"/>
  <c r="F14" i="17" l="1"/>
  <c r="I4" i="16"/>
  <c r="I8" i="17"/>
  <c r="I12" i="17"/>
  <c r="I13" i="17"/>
  <c r="I11" i="17"/>
  <c r="I10" i="17"/>
  <c r="F28" i="10"/>
  <c r="G28" i="10" s="1"/>
  <c r="H28" i="10" s="1"/>
  <c r="I28" i="10" s="1"/>
  <c r="D8" i="6"/>
  <c r="J16" i="16"/>
  <c r="D33" i="6"/>
  <c r="D32" i="6"/>
  <c r="L84" i="4"/>
  <c r="D40" i="6"/>
  <c r="D39" i="6"/>
  <c r="D38" i="6"/>
  <c r="D37" i="6"/>
  <c r="D36" i="6"/>
  <c r="D35" i="6"/>
  <c r="H19" i="17" s="1"/>
  <c r="I19" i="17" s="1"/>
  <c r="D31" i="6"/>
  <c r="D30" i="6"/>
  <c r="D29" i="6"/>
  <c r="D28" i="6"/>
  <c r="D25" i="6"/>
  <c r="D24" i="6"/>
  <c r="D23" i="6"/>
  <c r="D22" i="6"/>
  <c r="D21" i="6"/>
  <c r="D20" i="6"/>
  <c r="D19" i="6"/>
  <c r="D18" i="6"/>
  <c r="D15" i="6"/>
  <c r="D14" i="6"/>
  <c r="D13" i="6"/>
  <c r="D12" i="6"/>
  <c r="D11" i="6"/>
  <c r="D10" i="6"/>
  <c r="D9" i="6"/>
  <c r="D7" i="6"/>
  <c r="D6" i="6"/>
  <c r="D5" i="6"/>
  <c r="D4" i="6"/>
  <c r="E29" i="16"/>
  <c r="D18" i="10"/>
  <c r="J22" i="16" s="1"/>
  <c r="D17" i="10"/>
  <c r="J21" i="16" s="1"/>
  <c r="D16" i="10"/>
  <c r="J20" i="16" s="1"/>
  <c r="D15" i="10"/>
  <c r="J19" i="16" s="1"/>
  <c r="C41" i="6"/>
  <c r="E18" i="10" s="1"/>
  <c r="AA120" i="4"/>
  <c r="AA119" i="4"/>
  <c r="AA118" i="4"/>
  <c r="AA117" i="4"/>
  <c r="AA116" i="4"/>
  <c r="C11" i="4"/>
  <c r="F5" i="10"/>
  <c r="G5" i="10" s="1"/>
  <c r="H5" i="10" s="1"/>
  <c r="I5" i="10" s="1"/>
  <c r="B30" i="10"/>
  <c r="B29" i="10"/>
  <c r="B31" i="10"/>
  <c r="F50" i="10"/>
  <c r="G50" i="10" s="1"/>
  <c r="H50" i="10" s="1"/>
  <c r="I50" i="10" s="1"/>
  <c r="E17" i="10"/>
  <c r="F32" i="10"/>
  <c r="G32" i="10" s="1"/>
  <c r="H32" i="10" s="1"/>
  <c r="I32" i="10" s="1"/>
  <c r="D85" i="4"/>
  <c r="H19" i="16"/>
  <c r="H20" i="16"/>
  <c r="H21" i="16"/>
  <c r="H22" i="16"/>
  <c r="E31" i="16"/>
  <c r="E32" i="16"/>
  <c r="B31" i="16"/>
  <c r="E30" i="16"/>
  <c r="D26" i="6"/>
  <c r="C8" i="16"/>
  <c r="F7" i="10" l="1"/>
  <c r="F31" i="10"/>
  <c r="G31" i="10" s="1"/>
  <c r="H31" i="10" s="1"/>
  <c r="I31" i="10" s="1"/>
  <c r="F29" i="10"/>
  <c r="E34" i="10"/>
  <c r="F18" i="10"/>
  <c r="G18" i="10" s="1"/>
  <c r="H18" i="10" s="1"/>
  <c r="I18" i="10" s="1"/>
  <c r="E16" i="10"/>
  <c r="F16" i="10" s="1"/>
  <c r="G16" i="10" s="1"/>
  <c r="H16" i="10" s="1"/>
  <c r="I16" i="10" s="1"/>
  <c r="AA121" i="4"/>
  <c r="D41" i="6"/>
  <c r="F17" i="10"/>
  <c r="G17" i="10" s="1"/>
  <c r="H17" i="10" s="1"/>
  <c r="I17" i="10" s="1"/>
  <c r="D16" i="6"/>
  <c r="C43" i="6"/>
  <c r="E15" i="10"/>
  <c r="J14" i="16"/>
  <c r="I15" i="17"/>
  <c r="D11" i="4"/>
  <c r="G7" i="10" l="1"/>
  <c r="H7" i="10" s="1"/>
  <c r="I7" i="10" s="1"/>
  <c r="F8" i="10"/>
  <c r="G29" i="10"/>
  <c r="H29" i="10" s="1"/>
  <c r="I29" i="10" s="1"/>
  <c r="F30" i="10"/>
  <c r="G30" i="10" s="1"/>
  <c r="H30" i="10" s="1"/>
  <c r="I30" i="10" s="1"/>
  <c r="F41" i="6"/>
  <c r="D10" i="16"/>
  <c r="E10" i="16" s="1"/>
  <c r="F43" i="6"/>
  <c r="F24" i="6"/>
  <c r="F16" i="6"/>
  <c r="F35" i="6"/>
  <c r="F20" i="6"/>
  <c r="F5" i="6"/>
  <c r="F31" i="6"/>
  <c r="F39" i="6"/>
  <c r="F33" i="6"/>
  <c r="D43" i="6"/>
  <c r="H18" i="17" s="1"/>
  <c r="K18" i="17" s="1"/>
  <c r="I18" i="17" s="1"/>
  <c r="F29" i="6"/>
  <c r="F26" i="6"/>
  <c r="F38" i="6"/>
  <c r="F28" i="6"/>
  <c r="F40" i="6"/>
  <c r="F14" i="6"/>
  <c r="F37" i="6"/>
  <c r="F9" i="6"/>
  <c r="F30" i="6"/>
  <c r="F4" i="6"/>
  <c r="F36" i="6"/>
  <c r="F12" i="6"/>
  <c r="F18" i="6"/>
  <c r="F15" i="6"/>
  <c r="F6" i="6"/>
  <c r="F11" i="6"/>
  <c r="F32" i="6"/>
  <c r="F10" i="6"/>
  <c r="F19" i="6"/>
  <c r="F13" i="6"/>
  <c r="F8" i="6"/>
  <c r="F25" i="6"/>
  <c r="F21" i="6"/>
  <c r="F22" i="6"/>
  <c r="F7" i="6"/>
  <c r="F23" i="6"/>
  <c r="F15" i="10"/>
  <c r="E19" i="10"/>
  <c r="E20" i="10" s="1"/>
  <c r="D13" i="16"/>
  <c r="E13" i="16" s="1"/>
  <c r="F10" i="10"/>
  <c r="G10" i="10" s="1"/>
  <c r="H10" i="10" s="1"/>
  <c r="I10" i="10" s="1"/>
  <c r="C23" i="10"/>
  <c r="D45" i="6"/>
  <c r="C45" i="6" s="1"/>
  <c r="E28" i="16" l="1"/>
  <c r="D34" i="16"/>
  <c r="G34" i="10"/>
  <c r="H34" i="10"/>
  <c r="F34" i="10"/>
  <c r="E23" i="10"/>
  <c r="D11" i="16" s="1"/>
  <c r="E11" i="16" s="1"/>
  <c r="I22" i="17"/>
  <c r="I34" i="10"/>
  <c r="G15" i="10"/>
  <c r="F19" i="10"/>
  <c r="F20" i="10" s="1"/>
  <c r="F23" i="10" l="1"/>
  <c r="G23" i="10" s="1"/>
  <c r="H23" i="10" s="1"/>
  <c r="D8" i="16"/>
  <c r="E8" i="16" s="1"/>
  <c r="H15" i="10"/>
  <c r="G19" i="10"/>
  <c r="G20" i="10" s="1"/>
  <c r="E9" i="10" l="1"/>
  <c r="D7" i="16" s="1"/>
  <c r="E7" i="16" s="1"/>
  <c r="I15" i="10"/>
  <c r="H19" i="10"/>
  <c r="H20" i="10" s="1"/>
  <c r="G8" i="10"/>
  <c r="F9" i="10"/>
  <c r="F11" i="10" s="1"/>
  <c r="I23" i="10"/>
  <c r="E11" i="10" l="1"/>
  <c r="D9" i="16" s="1"/>
  <c r="E9" i="16" s="1"/>
  <c r="F12" i="10"/>
  <c r="F24" i="10"/>
  <c r="F35" i="10" s="1"/>
  <c r="H8" i="10"/>
  <c r="G9" i="10"/>
  <c r="G11" i="10" s="1"/>
  <c r="I19" i="10"/>
  <c r="I20" i="10" s="1"/>
  <c r="G10" i="6" l="1"/>
  <c r="H17" i="17" s="1"/>
  <c r="I17" i="17" s="1"/>
  <c r="E12" i="10"/>
  <c r="E24" i="10"/>
  <c r="E37" i="10" s="1"/>
  <c r="E43" i="10" s="1"/>
  <c r="E44" i="10" s="1"/>
  <c r="E35" i="10"/>
  <c r="I8" i="10"/>
  <c r="H9" i="10"/>
  <c r="H11" i="10" s="1"/>
  <c r="F25" i="10"/>
  <c r="F37" i="10"/>
  <c r="G12" i="10"/>
  <c r="G24" i="10"/>
  <c r="G35" i="10" s="1"/>
  <c r="D12" i="16" l="1"/>
  <c r="E12" i="16" s="1"/>
  <c r="E25" i="10"/>
  <c r="E38" i="10"/>
  <c r="J8" i="16" s="1"/>
  <c r="D14" i="16"/>
  <c r="E14" i="16" s="1"/>
  <c r="H25" i="17"/>
  <c r="I25" i="17" s="1"/>
  <c r="I8" i="16"/>
  <c r="E45" i="10"/>
  <c r="F38" i="10"/>
  <c r="F43" i="10"/>
  <c r="H12" i="10"/>
  <c r="H24" i="10"/>
  <c r="H35" i="10" s="1"/>
  <c r="G25" i="10"/>
  <c r="G37" i="10"/>
  <c r="I9" i="10"/>
  <c r="I11" i="10" s="1"/>
  <c r="F44" i="10" l="1"/>
  <c r="E47" i="10"/>
  <c r="E48" i="10" s="1"/>
  <c r="I12" i="10"/>
  <c r="I24" i="10"/>
  <c r="I35" i="10" s="1"/>
  <c r="I9" i="16" s="1"/>
  <c r="H25" i="10"/>
  <c r="H37" i="10"/>
  <c r="G38" i="10"/>
  <c r="G43" i="10"/>
  <c r="F47" i="10" l="1"/>
  <c r="F48" i="10" s="1"/>
  <c r="F45" i="10"/>
  <c r="G44" i="10" s="1"/>
  <c r="H43" i="10"/>
  <c r="H38" i="10"/>
  <c r="I25" i="10"/>
  <c r="I37" i="10"/>
  <c r="G47" i="10" l="1"/>
  <c r="G48" i="10" s="1"/>
  <c r="G45" i="10"/>
  <c r="H44" i="10" s="1"/>
  <c r="I38" i="10"/>
  <c r="J9" i="16" s="1"/>
  <c r="I43" i="10"/>
  <c r="H45" i="10" l="1"/>
  <c r="I44" i="10" s="1"/>
  <c r="H47" i="10"/>
  <c r="H48" i="10" s="1"/>
  <c r="I45" i="10" l="1"/>
  <c r="I47" i="10"/>
  <c r="I48" i="10" s="1"/>
  <c r="C50" i="10" l="1"/>
  <c r="H27" i="17" l="1"/>
  <c r="D18" i="16" l="1"/>
  <c r="E18" i="16" s="1"/>
  <c r="D33" i="4"/>
  <c r="D31" i="4"/>
  <c r="D32" i="4"/>
  <c r="D34" i="4"/>
  <c r="D41" i="4"/>
  <c r="D40" i="4"/>
  <c r="D42" i="4"/>
  <c r="D39" i="4"/>
  <c r="D43" i="4"/>
  <c r="D37" i="4"/>
  <c r="D38" i="4"/>
  <c r="D36" i="4"/>
  <c r="D45" i="4"/>
  <c r="C46" i="4"/>
  <c r="E37" i="4" s="1"/>
  <c r="C87" i="4" l="1"/>
  <c r="E84" i="4" s="1"/>
  <c r="D19" i="16"/>
  <c r="D24" i="16" s="1"/>
  <c r="E39" i="4"/>
  <c r="E38" i="4"/>
  <c r="E19" i="16" l="1"/>
  <c r="E49" i="4"/>
  <c r="H21" i="17" s="1"/>
  <c r="I21" i="17" s="1"/>
  <c r="D20" i="16"/>
  <c r="E20" i="16" s="1"/>
  <c r="D49" i="4"/>
  <c r="D89" i="4" l="1"/>
  <c r="C89" i="4"/>
  <c r="C90" i="4" s="1"/>
  <c r="D87" i="4"/>
  <c r="D57" i="4" l="1"/>
  <c r="D58" i="4"/>
  <c r="D64" i="4"/>
  <c r="D53" i="4"/>
  <c r="D62" i="4"/>
  <c r="D54" i="4"/>
  <c r="D60" i="4"/>
  <c r="D56" i="4"/>
  <c r="D55" i="4"/>
  <c r="D63" i="4"/>
  <c r="D61" i="4"/>
  <c r="D59" i="4"/>
  <c r="D66" i="4"/>
  <c r="D68" i="4"/>
  <c r="D67" i="4"/>
  <c r="D81" i="4"/>
  <c r="D76" i="4"/>
  <c r="D77" i="4"/>
  <c r="D79" i="4"/>
  <c r="D74" i="4"/>
  <c r="D75" i="4"/>
  <c r="D80" i="4"/>
  <c r="D78" i="4"/>
  <c r="D71" i="4"/>
  <c r="D73" i="4"/>
  <c r="D72" i="4"/>
  <c r="D70" i="4"/>
  <c r="D84" i="4"/>
  <c r="E83" i="4"/>
  <c r="D83" i="4"/>
  <c r="E21" i="16" l="1"/>
  <c r="D23" i="16"/>
  <c r="H23" i="17"/>
  <c r="I23" i="17" s="1"/>
  <c r="E22" i="16"/>
  <c r="F22" i="16" l="1"/>
  <c r="D25" i="16"/>
  <c r="F19" i="16"/>
  <c r="F18" i="16"/>
  <c r="F20" i="16"/>
  <c r="E23" i="16"/>
  <c r="F21" i="16"/>
  <c r="F23" i="16" l="1"/>
  <c r="F32" i="16" l="1"/>
  <c r="F33" i="16"/>
  <c r="E34" i="16"/>
  <c r="F28" i="16"/>
  <c r="F29" i="16" l="1"/>
  <c r="F31" i="16"/>
  <c r="F30" i="16"/>
  <c r="D36" i="16"/>
  <c r="F34" i="16"/>
  <c r="F36" i="16" l="1"/>
  <c r="E36"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tc={C6845342-105F-4930-94E6-F251795A64AE}</author>
  </authors>
  <commentList>
    <comment ref="A40" authorId="0" shapeId="0" xr:uid="{C6845342-105F-4930-94E6-F251795A64AE}">
      <text>
        <t>[Threaded comment]
Your version of Excel allows you to read this threaded comment; however, any edits to it will get removed if the file is opened in a newer version of Excel. Learn more: https://go.microsoft.com/fwlink/?linkid=870924
Comment:
    Will other rents need to be included per the ADM?</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tc={0784DA35-EB06-4415-9273-25B51EC2AE5E}</author>
  </authors>
  <commentList>
    <comment ref="C15" authorId="0" shapeId="0" xr:uid="{0784DA35-EB06-4415-9273-25B51EC2AE5E}">
      <text>
        <t>[Threaded comment]
Your version of Excel allows you to read this threaded comment; however, any edits to it will get removed if the file is opened in a newer version of Excel. Learn more: https://go.microsoft.com/fwlink/?linkid=870924
Comment:
    Do we want same column setup as in homeownership proforma?</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tc={973AC86F-8BE3-459E-95DF-A74925FC80F3}</author>
  </authors>
  <commentList>
    <comment ref="B32" authorId="0" shapeId="0" xr:uid="{973AC86F-8BE3-459E-95DF-A74925FC80F3}">
      <text>
        <t>[Threaded comment]
Your version of Excel allows you to read this threaded comment; however, any edits to it will get removed if the file is opened in a newer version of Excel. Learn more: https://go.microsoft.com/fwlink/?linkid=870924
Comment:
    Does this need to be amended for duplexes?</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<sst xmlns="http://schemas.openxmlformats.org/spreadsheetml/2006/main" count="473" uniqueCount="390">
  <si>
    <t>INSTRUCTIONS FOR COMPLETING THE LOUISVILLE METRO                SMALL DEVELOPER UNDERWRITING PROFORMA</t>
  </si>
  <si>
    <t>General Instructions</t>
  </si>
  <si>
    <t>A.</t>
  </si>
  <si>
    <t>You will only be able to enter information into yellow input cells.  All other cells are protected.</t>
  </si>
  <si>
    <t>B.</t>
  </si>
  <si>
    <t>Some cells may be shaded black based on data input from previous sheets/cells. Do not enter data in blacked out cells.</t>
  </si>
  <si>
    <t>C.</t>
  </si>
  <si>
    <t>Complete the following worksheets roughly in the order corresponding with their numbering:</t>
  </si>
  <si>
    <t>0) Underwriting Criteria</t>
  </si>
  <si>
    <t>1) Summary</t>
  </si>
  <si>
    <t xml:space="preserve">2) Development Budget </t>
  </si>
  <si>
    <t>3) Income</t>
  </si>
  <si>
    <t>4) Expenses</t>
  </si>
  <si>
    <t>5) Operating Proforma</t>
  </si>
  <si>
    <t>D.</t>
  </si>
  <si>
    <t>All worksheets must be completed.  Information on each worksheet is linked to other sheets.</t>
  </si>
  <si>
    <t>E.</t>
  </si>
  <si>
    <t>Tab 0) Underwriting Criteria</t>
  </si>
  <si>
    <t>This provides you with Louisville Metro's guidelines for various underwriting criteria and identifies if your project meets these criteria.</t>
  </si>
  <si>
    <t>Default percentages for rent inflation, vacancy and operating expense inflation are shown.  However, if another funding source requires different inflation factors, percentages may be modified with  justification.</t>
  </si>
  <si>
    <t>The required per unit amount for replacement reserve is shown.   If another funding source requires a higher replacement reserve amount per unit, this may be modified with  justification.</t>
  </si>
  <si>
    <t>If your numbers vary from the guidelines, you must explain these variances in Column I.</t>
  </si>
  <si>
    <t>Tab 1) Summary</t>
  </si>
  <si>
    <t>This is a summary of other worksheets.  Review it after completing all other sheets.</t>
  </si>
  <si>
    <t>Enter any additional information you wish to provide Louisville Metro in the "Applicant Notes" section at the bottom of the sheet.</t>
  </si>
  <si>
    <t>Tab 2) Development Budget</t>
  </si>
  <si>
    <t>Enter all sources of funding, debt and equity, along with requested information for each source, including match information</t>
  </si>
  <si>
    <t>If a cash flow loan (Mark-to-Market or other cash flow loan) is a source, describe the terms of repayment in the box provided.</t>
  </si>
  <si>
    <t>Enter all development and construction costs. Be sure to identify the source funding your operating deficit reserve and any sources you enter in cells marked "Other."</t>
  </si>
  <si>
    <t>Construction contingency defaults to 5% of total hard costs; however, developer may adjust as necessary, not to exceed 10% of hard costs.  Louisville Metro does not allow a soft cost contingency.</t>
  </si>
  <si>
    <t>F.</t>
  </si>
  <si>
    <t>Verify that permanent sources and construction sources both equal the total development costs.</t>
  </si>
  <si>
    <t>Tab 3) Income</t>
  </si>
  <si>
    <t>Indicate which amenities your project will provide.</t>
  </si>
  <si>
    <r>
      <t>Unit Rents:</t>
    </r>
    <r>
      <rPr>
        <sz val="10"/>
        <rFont val="Arial"/>
        <family val="2"/>
      </rPr>
      <t xml:space="preserve"> Enter one bedroom type per row.  Please enter all the requested information in each row.  Be sure to enter the Monthly Rent, what you will be charging tenants.  If the unit has project based subsidy - please identify the source and the amount collected in project based rent for each unit (if applicable). </t>
    </r>
  </si>
  <si>
    <r>
      <rPr>
        <i/>
        <sz val="10"/>
        <rFont val="Arial"/>
        <family val="2"/>
      </rPr>
      <t>Utility Allowances</t>
    </r>
    <r>
      <rPr>
        <sz val="10"/>
        <rFont val="Arial"/>
        <family val="2"/>
      </rPr>
      <t xml:space="preserve">: Indicate the type of utilities the project will have, the correct fuel source (gas or electric), as well as which will be paid by owner and which will be paid by tenants. For utilities paid by tenants, a utility allowance will be produced utilizing a standard utility schedule.   </t>
    </r>
  </si>
  <si>
    <r>
      <t xml:space="preserve">Other Income: </t>
    </r>
    <r>
      <rPr>
        <sz val="10"/>
        <rFont val="Arial"/>
        <family val="2"/>
      </rPr>
      <t>Enter the monthly amount of other sources of revenue you are reasonably sure the project will receive.</t>
    </r>
  </si>
  <si>
    <t>Tab 4) Expenses</t>
  </si>
  <si>
    <t xml:space="preserve">Enter the annual expenses for Year 1 of stabilized operations. </t>
  </si>
  <si>
    <t>Tab 5) Operating Proforma</t>
  </si>
  <si>
    <t>This cash flow charts revenue and expenses over 5 years to see how a project performs financially.   Louisville Metro targets a DCR of 1.25 in Year 1 and no less than 1.00 throughout the grant period. If the DCR is not positive through the grant period, explain on the Summary how the owner will handle the negative cash flow so that the project remains financially viable throughout the grant period.  If an Operating Subsidy or draws on an Operating Reserve will mitigate negative cash flow, enter these funds on this worksheet.</t>
  </si>
  <si>
    <t>If you determine that inflation or vacancy factors should be modified, go to "0)Underwriting Criteria" and enter your numbers in the column labeled "Applicant's #." Any changes must be explained.</t>
  </si>
  <si>
    <t>If there are project expenses that are payable subject to available cash flow, manually input the annual amount of those expenses.  At the bottom of the proforma, identify those expenses subject to cash flow.</t>
  </si>
  <si>
    <r>
      <t xml:space="preserve">If a cash flow loan (such as Mark-to-Market or other cash flow loan) is a source, manually input the annual repayment amount of the cash flow loan.  </t>
    </r>
    <r>
      <rPr>
        <i/>
        <sz val="10"/>
        <rFont val="Arial"/>
        <family val="2"/>
      </rPr>
      <t>(Note: Mark-to-Market cash flow loans may take priority over repayment of deferred developer fee).</t>
    </r>
  </si>
  <si>
    <t xml:space="preserve">This sheet will automatically calculate the repayment of any Deferred Developer Fee with available cash flow. </t>
  </si>
  <si>
    <t>Underwriting Criteria, Rent and Income Limits</t>
  </si>
  <si>
    <t>LMG Guidelines</t>
  </si>
  <si>
    <t>Vacancy Rates</t>
  </si>
  <si>
    <t>Min</t>
  </si>
  <si>
    <t xml:space="preserve">Max  </t>
  </si>
  <si>
    <t>Notes</t>
  </si>
  <si>
    <t>Applicant's #</t>
  </si>
  <si>
    <t>If outside of guidelines, briefly explain.</t>
  </si>
  <si>
    <t>Vacancy Rate Year 1-5</t>
  </si>
  <si>
    <t>Default is 7%; applicant may modify with justification.</t>
  </si>
  <si>
    <t>Rent Inflation</t>
  </si>
  <si>
    <t>Minimum</t>
  </si>
  <si>
    <t>Rent Inflation Rate Years 1-5</t>
  </si>
  <si>
    <t>Default is 2%; applicant may modify with justification.</t>
  </si>
  <si>
    <t>Operating Cost Inflation Rates</t>
  </si>
  <si>
    <t>Administrative</t>
  </si>
  <si>
    <t>Default is 3%; applicant may modify with justification.</t>
  </si>
  <si>
    <t>Operating/Maintenance</t>
  </si>
  <si>
    <t>Utilities</t>
  </si>
  <si>
    <t>Taxes/Insurance</t>
  </si>
  <si>
    <t>Reserve For Replacement</t>
  </si>
  <si>
    <t>Rehabilitation</t>
  </si>
  <si>
    <t>Minimum per unit per year based on construction; applicant may increase.</t>
  </si>
  <si>
    <t>Operating Costs &amp; Inflation Factors</t>
  </si>
  <si>
    <t>Maximum</t>
  </si>
  <si>
    <t>Management Fee</t>
  </si>
  <si>
    <t>% of Effective Gross Income</t>
  </si>
  <si>
    <t>Annual Operating Costs Per Unit</t>
  </si>
  <si>
    <t>Guideline only</t>
  </si>
  <si>
    <t>Property Insurance (Per Unit Per Year)</t>
  </si>
  <si>
    <t>Development &amp; Construction Costs</t>
  </si>
  <si>
    <t>Construction Contingency</t>
  </si>
  <si>
    <t>If over 12%, MUST justify.</t>
  </si>
  <si>
    <t>Operating Deficit Reserve</t>
  </si>
  <si>
    <t>6 mo. operating + 6 mo. debt service</t>
  </si>
  <si>
    <t>Developer Fee - Rehab</t>
  </si>
  <si>
    <t>% of TDC, excluding Dev/Con Fees</t>
  </si>
  <si>
    <t xml:space="preserve">Debt Coverage Ratio    </t>
  </si>
  <si>
    <t>Debt Coverage Ratio</t>
  </si>
  <si>
    <t>Required DCR cannot be 
modified by applicant.</t>
  </si>
  <si>
    <t>Deferred Developer Fee Repayment</t>
  </si>
  <si>
    <t>Deferred fee repaid within 10 years (if applicable)?</t>
  </si>
  <si>
    <t>HUD CDBG Income Limits</t>
  </si>
  <si>
    <t>Household Size (persons)</t>
  </si>
  <si>
    <t xml:space="preserve"> 30% AMI Income Limit</t>
  </si>
  <si>
    <t>50% AMI    Income Limit</t>
  </si>
  <si>
    <t>60% AMI Income Limit</t>
  </si>
  <si>
    <t>80% AMI Income Limit</t>
  </si>
  <si>
    <t>Last Updated:</t>
  </si>
  <si>
    <t>6/01/2025</t>
  </si>
  <si>
    <t>https://www.hudexchange.info/resource/5334/cdbg-income-limits/</t>
  </si>
  <si>
    <t>Fair Market Rent Limits - Provided for Reference</t>
  </si>
  <si>
    <t>(Published Annually by HUD)</t>
  </si>
  <si>
    <t>Fair Market Rent Limits</t>
  </si>
  <si>
    <t>Bedroom Type</t>
  </si>
  <si>
    <t>FMR</t>
  </si>
  <si>
    <t>0 BR</t>
  </si>
  <si>
    <t>1  BR</t>
  </si>
  <si>
    <t>2  BR</t>
  </si>
  <si>
    <t>3  BR</t>
  </si>
  <si>
    <t>4  BR</t>
  </si>
  <si>
    <t>9/01/2025</t>
  </si>
  <si>
    <t>PROJECT SUMMARY</t>
  </si>
  <si>
    <t>Townhome</t>
  </si>
  <si>
    <t>Boyle</t>
  </si>
  <si>
    <t>Unit Mix</t>
  </si>
  <si>
    <t>Efficiency</t>
  </si>
  <si>
    <t>1-BR</t>
  </si>
  <si>
    <t>2-BR</t>
  </si>
  <si>
    <t>3-BR</t>
  </si>
  <si>
    <t>4-BR</t>
  </si>
  <si>
    <t>Total</t>
  </si>
  <si>
    <t>Row House</t>
  </si>
  <si>
    <t># of Units</t>
  </si>
  <si>
    <t>Four-Plex</t>
  </si>
  <si>
    <t>Operating Cash Flow</t>
  </si>
  <si>
    <t xml:space="preserve">Other </t>
  </si>
  <si>
    <t>Operating Budget</t>
  </si>
  <si>
    <t>Annual</t>
  </si>
  <si>
    <t>Per Unit</t>
  </si>
  <si>
    <t>DCR</t>
  </si>
  <si>
    <t>Cash Flow Per Unit</t>
  </si>
  <si>
    <t>Adjusted Gross Income</t>
  </si>
  <si>
    <t>Vacancy</t>
  </si>
  <si>
    <t>Year 1</t>
  </si>
  <si>
    <t>Effective Gross Income</t>
  </si>
  <si>
    <t>Year 5</t>
  </si>
  <si>
    <t>Operating Expenses</t>
  </si>
  <si>
    <t>Replacement Reserve</t>
  </si>
  <si>
    <t>Net Operating Income</t>
  </si>
  <si>
    <t>Debt Service</t>
  </si>
  <si>
    <t>Key Assumptions</t>
  </si>
  <si>
    <t>Cash Flow Year 1</t>
  </si>
  <si>
    <t>Vacancy Rate Year 1-5:</t>
  </si>
  <si>
    <t>Rent Inflation Year 1-5:</t>
  </si>
  <si>
    <t>Development Costs</t>
  </si>
  <si>
    <t>% of Total</t>
  </si>
  <si>
    <t>Acquisition</t>
  </si>
  <si>
    <t>Expense Inflation:</t>
  </si>
  <si>
    <t>Hard Costs</t>
  </si>
  <si>
    <t>Soft Costs</t>
  </si>
  <si>
    <t>Developer Fee</t>
  </si>
  <si>
    <t>Const per SF</t>
  </si>
  <si>
    <t>TDC per SF</t>
  </si>
  <si>
    <t>Soft costs per SF</t>
  </si>
  <si>
    <t>Sources</t>
  </si>
  <si>
    <t xml:space="preserve">Louisville Metro  </t>
  </si>
  <si>
    <t>Bank Financing</t>
  </si>
  <si>
    <t>Deferred Dev Fee</t>
  </si>
  <si>
    <t>(Gap) or Surplus</t>
  </si>
  <si>
    <t>Applicant Notes to Louisville Metro</t>
  </si>
  <si>
    <t>Development Budget</t>
  </si>
  <si>
    <t>Sources of Funds:</t>
  </si>
  <si>
    <r>
      <rPr>
        <b/>
        <i/>
        <sz val="10"/>
        <color rgb="FFC00000"/>
        <rFont val="Arial"/>
        <family val="2"/>
      </rPr>
      <t>INSTRUCTIONS:</t>
    </r>
    <r>
      <rPr>
        <i/>
        <sz val="10"/>
        <color rgb="FFC00000"/>
        <rFont val="Arial"/>
        <family val="2"/>
      </rPr>
      <t xml:space="preserve"> Please input the amount requested from Louisville Metro with the desired loan terms in the green cells below.  Please include all other sources of funds, both debt and equity, for the project in the subsequent rows.  If any of the sources are only available during construction, please attach information as to what financing will be used to pay off the construction loan.</t>
    </r>
  </si>
  <si>
    <t>Amount</t>
  </si>
  <si>
    <t>Type</t>
  </si>
  <si>
    <t>Interest Rate</t>
  </si>
  <si>
    <t>Amortization</t>
  </si>
  <si>
    <t>Estimated Annual Pmt</t>
  </si>
  <si>
    <t>Construction</t>
  </si>
  <si>
    <t>Deferred Development Fee</t>
  </si>
  <si>
    <t>Other (identify):</t>
  </si>
  <si>
    <t>Total Sources:</t>
  </si>
  <si>
    <t>Uses of Funds:</t>
  </si>
  <si>
    <r>
      <t>INSTRUCTIONS:</t>
    </r>
    <r>
      <rPr>
        <i/>
        <sz val="10"/>
        <color rgb="FFC00000"/>
        <rFont val="Arial"/>
        <family val="2"/>
      </rPr>
      <t xml:space="preserve"> Please enter all applicable development and construction costs in the yellow cells below. Be sure to identify the source funding your operating deficit reserve, if applicable.  Verify that total sources equalt total development costs.</t>
    </r>
  </si>
  <si>
    <t>TOTAL COSTS</t>
  </si>
  <si>
    <t>PER UNIT COST</t>
  </si>
  <si>
    <t>ACQUISITION</t>
  </si>
  <si>
    <t>Building Acquisition</t>
  </si>
  <si>
    <t>Land Acquisition</t>
  </si>
  <si>
    <t>TOTAL ACQUISITION</t>
  </si>
  <si>
    <t>HARD COSTS</t>
  </si>
  <si>
    <t>Building Costs</t>
  </si>
  <si>
    <t>Appliances</t>
  </si>
  <si>
    <t>Building - New Construction Costs</t>
  </si>
  <si>
    <t>Building - Rehabilitation Construction Costs</t>
  </si>
  <si>
    <t>Lead-based paint controls or abatement</t>
  </si>
  <si>
    <t>Site Work</t>
  </si>
  <si>
    <t>Demolition</t>
  </si>
  <si>
    <t>Earth Work</t>
  </si>
  <si>
    <t>Lawn/Plantings</t>
  </si>
  <si>
    <t>Off Site Work</t>
  </si>
  <si>
    <t>Roads/Walks</t>
  </si>
  <si>
    <t>Site Utilities</t>
  </si>
  <si>
    <t>Unusual Site Conditions</t>
  </si>
  <si>
    <t>Contractor Fees</t>
  </si>
  <si>
    <t>Payment and Performance Bond</t>
  </si>
  <si>
    <t>General Requirements</t>
  </si>
  <si>
    <t>of Hard Costs</t>
  </si>
  <si>
    <t>Builder's Overhead</t>
  </si>
  <si>
    <t>Builder's Profit</t>
  </si>
  <si>
    <t>Construction Manager's Fee</t>
  </si>
  <si>
    <t>Builder's Risk Insurance</t>
  </si>
  <si>
    <t>Builder's Liability Insurance</t>
  </si>
  <si>
    <t>Worker's Compensation Insurance</t>
  </si>
  <si>
    <t>Other Hard Costs</t>
  </si>
  <si>
    <t xml:space="preserve">Other:  </t>
  </si>
  <si>
    <t>TOTAL HARD COSTS</t>
  </si>
  <si>
    <t>CONSTRUCTION CONTINGENCY</t>
  </si>
  <si>
    <t>SOFT COSTS</t>
  </si>
  <si>
    <t>Construction Interim Costs</t>
  </si>
  <si>
    <t>Bridge Loan Fees</t>
  </si>
  <si>
    <t>Bridge Loan Legal Fees</t>
  </si>
  <si>
    <t>Building Permits/Fees</t>
  </si>
  <si>
    <t>Construction Credit Enhancement</t>
  </si>
  <si>
    <t>Construction Financing Fees</t>
  </si>
  <si>
    <t>Construction Hazard Insurance</t>
  </si>
  <si>
    <t>Construction Interest</t>
  </si>
  <si>
    <t>Construction Legal Fees</t>
  </si>
  <si>
    <t>Construction Liability Insurance</t>
  </si>
  <si>
    <t>Construction Loan Points</t>
  </si>
  <si>
    <t>Construction Title and Recording</t>
  </si>
  <si>
    <t>Other Construction Finance Fees</t>
  </si>
  <si>
    <t>Professional Fees</t>
  </si>
  <si>
    <t>Accounting Fees</t>
  </si>
  <si>
    <t>Architect Fees</t>
  </si>
  <si>
    <t>Engineering Fees</t>
  </si>
  <si>
    <t>Other Soft Costs</t>
  </si>
  <si>
    <t>Relocation</t>
  </si>
  <si>
    <t>Appraisal</t>
  </si>
  <si>
    <t>Market Study</t>
  </si>
  <si>
    <t>Environmental Study</t>
  </si>
  <si>
    <t>Lead-Based Paint Assessment and Testing</t>
  </si>
  <si>
    <t>Survey</t>
  </si>
  <si>
    <t>Capital Needs Assessment</t>
  </si>
  <si>
    <t>Marketing</t>
  </si>
  <si>
    <t>Property Taxes</t>
  </si>
  <si>
    <t>Cost Certification</t>
  </si>
  <si>
    <t>Asset Management Fee</t>
  </si>
  <si>
    <t>Other:</t>
  </si>
  <si>
    <t>Developer's Fee</t>
  </si>
  <si>
    <t>Total Dev. &amp; Consulting Fees:</t>
  </si>
  <si>
    <t>Consulting Fee</t>
  </si>
  <si>
    <t>of TDC</t>
  </si>
  <si>
    <t xml:space="preserve">Developer Fee  </t>
  </si>
  <si>
    <t>AHTF</t>
  </si>
  <si>
    <t>TOTAL SOFT COSTS</t>
  </si>
  <si>
    <t>Total Development Costs:</t>
  </si>
  <si>
    <t>Total Development GAP</t>
  </si>
  <si>
    <t>H</t>
  </si>
  <si>
    <t>O</t>
  </si>
  <si>
    <t>Federal Grants</t>
  </si>
  <si>
    <t>UNITS &amp; INCOME</t>
  </si>
  <si>
    <t>Rent Limits</t>
  </si>
  <si>
    <t>As published by HUD</t>
  </si>
  <si>
    <t xml:space="preserve"> Limit Minus Utility Allowance</t>
  </si>
  <si>
    <r>
      <t xml:space="preserve">Amenities Included in Units: </t>
    </r>
    <r>
      <rPr>
        <i/>
        <sz val="12"/>
        <rFont val="Arial"/>
        <family val="2"/>
      </rPr>
      <t>(check those that apply)</t>
    </r>
  </si>
  <si>
    <t>Microwave</t>
  </si>
  <si>
    <t>Refrigerator</t>
  </si>
  <si>
    <t>Kitchen Exhaust Duct</t>
  </si>
  <si>
    <t>0 Bedrooms</t>
  </si>
  <si>
    <t>Range &amp; Oven</t>
  </si>
  <si>
    <t>Ceiling Fans</t>
  </si>
  <si>
    <t>Common On-site Laundry</t>
  </si>
  <si>
    <t xml:space="preserve">1 Bedroom  </t>
  </si>
  <si>
    <t>Garbage Disposal</t>
  </si>
  <si>
    <t>Fireplace</t>
  </si>
  <si>
    <t>Security Alarm</t>
  </si>
  <si>
    <t>2 Bedrooms</t>
  </si>
  <si>
    <t>Dishwasher</t>
  </si>
  <si>
    <t>Blinds/Drapes</t>
  </si>
  <si>
    <t xml:space="preserve">Laundry Equipment </t>
  </si>
  <si>
    <t>3 Bedrooms</t>
  </si>
  <si>
    <t>4 Bedrooms</t>
  </si>
  <si>
    <t>Heating System:</t>
  </si>
  <si>
    <t>effective date:</t>
  </si>
  <si>
    <t>Air Conditioning System:</t>
  </si>
  <si>
    <t>Unit Rents:</t>
  </si>
  <si>
    <r>
      <rPr>
        <b/>
        <i/>
        <sz val="10"/>
        <color rgb="FFC00000"/>
        <rFont val="Arial"/>
        <family val="2"/>
      </rPr>
      <t xml:space="preserve">INSTRUCTIONS: </t>
    </r>
    <r>
      <rPr>
        <i/>
        <sz val="10"/>
        <color rgb="FFC00000"/>
        <rFont val="Arial"/>
        <family val="2"/>
      </rPr>
      <t>Please enter one type of unit per row.  Please complete all yellow colored cells in each row, as applicable.   If the project is proposing project-based rental assistance, enter the source of the assistance and the amount received per unit  The current rental assistance contract, along with current approved rents and utility allowances as documented by the rental assistance provider, must be submitted with the application.</t>
    </r>
  </si>
  <si>
    <t xml:space="preserve">Income Restriction 
</t>
  </si>
  <si>
    <t xml:space="preserve"># of Units </t>
  </si>
  <si>
    <t># of Bedrooms</t>
  </si>
  <si>
    <t>Square Footage</t>
  </si>
  <si>
    <t>Per Unit Monthly Rent (Estimated Tenant Contribution)</t>
  </si>
  <si>
    <t>Source of project-based rental assistance ("Subsidy")</t>
  </si>
  <si>
    <t>Per Unit Amount of Subsidy Applied To The Unit (If Any)</t>
  </si>
  <si>
    <t>Per Unit Rent Received</t>
  </si>
  <si>
    <t>Total Monthly Rent for Unit Type</t>
  </si>
  <si>
    <t>Per Unit Monthly Utility Allowances*</t>
  </si>
  <si>
    <t>Total Gross Monthly Payment Per Unit (Incl. Utilities)</t>
  </si>
  <si>
    <t>Accessible Unit? (Mobility, Visual / Hearing, etc)</t>
  </si>
  <si>
    <t>Total # Units</t>
  </si>
  <si>
    <t>Total Monthly Rental Income</t>
  </si>
  <si>
    <t>*please enter utility allowance per chart below</t>
  </si>
  <si>
    <t xml:space="preserve">Utility Allowance Calculation:     </t>
  </si>
  <si>
    <t>Water</t>
  </si>
  <si>
    <t>Sewer</t>
  </si>
  <si>
    <t>Other Income:</t>
  </si>
  <si>
    <r>
      <rPr>
        <b/>
        <i/>
        <sz val="10"/>
        <color rgb="FFC00000"/>
        <rFont val="Arial"/>
        <family val="2"/>
      </rPr>
      <t xml:space="preserve">INSTRUCTIONS: </t>
    </r>
    <r>
      <rPr>
        <i/>
        <sz val="10"/>
        <color rgb="FFC00000"/>
        <rFont val="Arial"/>
        <family val="2"/>
      </rPr>
      <t xml:space="preserve">Enter the monthly amount of other sources of revenue you are reasonably sure the project will receive.  These will be trended at the same rate as rents on the Operating Proforma. </t>
    </r>
  </si>
  <si>
    <t>Monthly</t>
  </si>
  <si>
    <t>Annually</t>
  </si>
  <si>
    <t>Rent from Commercial Space</t>
  </si>
  <si>
    <t>Interest</t>
  </si>
  <si>
    <t>Laundry</t>
  </si>
  <si>
    <t>Parking</t>
  </si>
  <si>
    <t>Tenant Charges (late fees, insufficient funds fees, etc.)</t>
  </si>
  <si>
    <r>
      <t xml:space="preserve">Other </t>
    </r>
    <r>
      <rPr>
        <i/>
        <sz val="10"/>
        <color indexed="8"/>
        <rFont val="Arial"/>
        <family val="2"/>
      </rPr>
      <t>(identify)</t>
    </r>
    <r>
      <rPr>
        <sz val="11"/>
        <color indexed="8"/>
        <rFont val="Arial"/>
        <family val="2"/>
      </rPr>
      <t>:</t>
    </r>
  </si>
  <si>
    <t>Total Other Income:</t>
  </si>
  <si>
    <t>Project Totals</t>
  </si>
  <si>
    <t xml:space="preserve">Monthly </t>
  </si>
  <si>
    <t xml:space="preserve">Annual </t>
  </si>
  <si>
    <t>Residential Units:</t>
  </si>
  <si>
    <r>
      <t xml:space="preserve">Gross Rent Potential </t>
    </r>
    <r>
      <rPr>
        <i/>
        <sz val="11"/>
        <rFont val="Arial"/>
        <family val="2"/>
      </rPr>
      <t>(Excluding Utilities)</t>
    </r>
  </si>
  <si>
    <t>Sq. Ft.  of Residential Units</t>
  </si>
  <si>
    <t>Per Unit Average Rent</t>
  </si>
  <si>
    <t>Total Square Footage:</t>
  </si>
  <si>
    <t xml:space="preserve"> Unit Type Summary</t>
  </si>
  <si>
    <t>Unit Type</t>
  </si>
  <si>
    <t>Studio</t>
  </si>
  <si>
    <t>1 bedroom</t>
  </si>
  <si>
    <t>2 bedroom</t>
  </si>
  <si>
    <t>3 bedroom</t>
  </si>
  <si>
    <t>4 bedroom</t>
  </si>
  <si>
    <t>ANNUAL OPERATING EXPENSES</t>
  </si>
  <si>
    <r>
      <t xml:space="preserve">INSTRUCTIONS: </t>
    </r>
    <r>
      <rPr>
        <i/>
        <sz val="10"/>
        <color rgb="FFC00000"/>
        <rFont val="Arial"/>
        <family val="2"/>
      </rPr>
      <t xml:space="preserve">Enter the annual expenses for Year 1 of stabilized operations. </t>
    </r>
  </si>
  <si>
    <t xml:space="preserve">Total </t>
  </si>
  <si>
    <t>% EGI</t>
  </si>
  <si>
    <t>Accounting Services</t>
  </si>
  <si>
    <t>Administrative Rent Free Unit(s)</t>
  </si>
  <si>
    <t xml:space="preserve">Advertising </t>
  </si>
  <si>
    <t>Compliance Fees (Other)</t>
  </si>
  <si>
    <t>Legal Auditing</t>
  </si>
  <si>
    <t>Manager(s) Salaries</t>
  </si>
  <si>
    <t>Office Salaries</t>
  </si>
  <si>
    <t>Office Supplies</t>
  </si>
  <si>
    <t>Telephone</t>
  </si>
  <si>
    <t>Total Administrative</t>
  </si>
  <si>
    <t>Elevator Maintenance/Contract</t>
  </si>
  <si>
    <t>Exterminating Contract</t>
  </si>
  <si>
    <t>Grounds Expense</t>
  </si>
  <si>
    <t>Janitorial Services</t>
  </si>
  <si>
    <t>Repairs/Maintenance</t>
  </si>
  <si>
    <t>Security Payroll/Contract</t>
  </si>
  <si>
    <t>Waste Collection</t>
  </si>
  <si>
    <t>Total Operating/Maintenance</t>
  </si>
  <si>
    <t>Owner Paid Utilities</t>
  </si>
  <si>
    <t>Electricity</t>
  </si>
  <si>
    <t>Gas</t>
  </si>
  <si>
    <t>Total Utilities</t>
  </si>
  <si>
    <t>Property Insurance</t>
  </si>
  <si>
    <t>Other Insurance</t>
  </si>
  <si>
    <t>Payroll Taxes</t>
  </si>
  <si>
    <t>Real Estate Taxes</t>
  </si>
  <si>
    <t>Workmen's Comp.</t>
  </si>
  <si>
    <t xml:space="preserve">Other: </t>
  </si>
  <si>
    <t>Total Taxes/Insurance</t>
  </si>
  <si>
    <t>Total Operating Expenses</t>
  </si>
  <si>
    <t>Annual Replacement Reserve Contribution:</t>
  </si>
  <si>
    <t>(From Sheet "0)Underwriting Criteria")</t>
  </si>
  <si>
    <t xml:space="preserve">Operating Proforma </t>
  </si>
  <si>
    <t>Year</t>
  </si>
  <si>
    <t>Inflation Factor</t>
  </si>
  <si>
    <t>REVENUE</t>
  </si>
  <si>
    <t>Yrs 1-5</t>
  </si>
  <si>
    <t>Gross Rent Potential</t>
  </si>
  <si>
    <t>Vacancy Rate</t>
  </si>
  <si>
    <t>Other Income</t>
  </si>
  <si>
    <t>Effective Gross Income (Net Income)</t>
  </si>
  <si>
    <t>OPERATING EXPENSES</t>
  </si>
  <si>
    <t>Per Unit Per Year</t>
  </si>
  <si>
    <t>Net Operating Income (NOI)</t>
  </si>
  <si>
    <t>DEBT SERVICE</t>
  </si>
  <si>
    <t>Mortgage Insurance for Risk Sharing</t>
  </si>
  <si>
    <t>Total Debt Service</t>
  </si>
  <si>
    <t>Debt Coverage Ratio (DCR)</t>
  </si>
  <si>
    <t>CASH FLOW</t>
  </si>
  <si>
    <r>
      <rPr>
        <b/>
        <i/>
        <sz val="10"/>
        <color rgb="FFC00000"/>
        <rFont val="Arial"/>
        <family val="2"/>
      </rPr>
      <t>INSTRUCTIONS:</t>
    </r>
    <r>
      <rPr>
        <i/>
        <sz val="10"/>
        <color rgb="FFC00000"/>
        <rFont val="Arial"/>
        <family val="2"/>
      </rPr>
      <t xml:space="preserve"> If there are project expenses that are payable subject to available cash flow, manually input the annual amount of those expenses.  At the bottom of the proforma, identify those expenses subject to cash flow.  If a cash flow loan is a source, manually input the annual repayment amount of the cash flow loan.  (Note: Enter $0 for repayment of deferred developer fee is priority over cash flow loan until deferred developer fee is paid).</t>
    </r>
  </si>
  <si>
    <r>
      <t>Expenses Subject to Available Cash Flow 
(</t>
    </r>
    <r>
      <rPr>
        <i/>
        <sz val="10"/>
        <rFont val="Arial"/>
        <family val="2"/>
      </rPr>
      <t>identify below)</t>
    </r>
  </si>
  <si>
    <t>Cash Flow Loan or M2M Repayment</t>
  </si>
  <si>
    <t xml:space="preserve">    Remaining Cash Flow</t>
  </si>
  <si>
    <t xml:space="preserve">     Balance of Deferred Dev. Fee </t>
  </si>
  <si>
    <t>Net Final Cash Flow</t>
  </si>
  <si>
    <t>Unpaid Developer Fee after Year 10:</t>
  </si>
  <si>
    <t>Expenses Subject to Available Cash Flow:</t>
  </si>
  <si>
    <t>(Asset Mgt. Fee, Investor Fees, etc.)</t>
  </si>
  <si>
    <t>REQUEST - Small Developer Loan Program</t>
  </si>
  <si>
    <t xml:space="preserve">Bedroom Size </t>
  </si>
  <si>
    <t xml:space="preserve">Utility Allowance </t>
  </si>
  <si>
    <r>
      <rPr>
        <b/>
        <i/>
        <sz val="10"/>
        <color rgb="FFC00000"/>
        <rFont val="Arial"/>
        <family val="2"/>
      </rPr>
      <t xml:space="preserve">INSTRUCTIONS: </t>
    </r>
    <r>
      <rPr>
        <i/>
        <sz val="10"/>
        <color rgb="FFC00000"/>
        <rFont val="Arial"/>
        <family val="2"/>
      </rPr>
      <t xml:space="preserve">Please use this LMHA Monthly Utility chart as a reference for the Per Unit Monthly Utility Allowances column in the Unit Rents chart above. The utility allowances should be used if the tenant is responsible for paying for utilities. </t>
    </r>
  </si>
  <si>
    <t>LMHA Monthly Utility Allowance</t>
  </si>
  <si>
    <t>Effective 01/01/2026</t>
  </si>
  <si>
    <t>Are the utilities paid by the tenant?</t>
  </si>
  <si>
    <t>Guideline</t>
  </si>
  <si>
    <t>Compare to</t>
  </si>
  <si>
    <r>
      <t>To print this entire file, click on "</t>
    </r>
    <r>
      <rPr>
        <b/>
        <i/>
        <sz val="10"/>
        <color rgb="FFA20000"/>
        <rFont val="Arial"/>
        <family val="2"/>
      </rPr>
      <t xml:space="preserve">File," </t>
    </r>
    <r>
      <rPr>
        <b/>
        <sz val="10"/>
        <color rgb="FFA20000"/>
        <rFont val="Arial"/>
        <family val="2"/>
      </rPr>
      <t>then</t>
    </r>
    <r>
      <rPr>
        <b/>
        <i/>
        <sz val="10"/>
        <color rgb="FFA20000"/>
        <rFont val="Arial"/>
        <family val="2"/>
      </rPr>
      <t xml:space="preserve"> "Print"</t>
    </r>
    <r>
      <rPr>
        <b/>
        <sz val="10"/>
        <color rgb="FFA20000"/>
        <rFont val="Arial"/>
        <family val="2"/>
      </rPr>
      <t xml:space="preserve"> and select "</t>
    </r>
    <r>
      <rPr>
        <b/>
        <i/>
        <sz val="10"/>
        <color rgb="FFA20000"/>
        <rFont val="Arial"/>
        <family val="2"/>
      </rPr>
      <t>Print Entire Workbook.</t>
    </r>
    <r>
      <rPr>
        <b/>
        <sz val="10"/>
        <color rgb="FFA20000"/>
        <rFont val="Arial"/>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</si>
</sst>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5" formatCode="&quot;$&quot;#,##0_);\(&quot;$&quot;#,##0\)"/>
    <numFmt numFmtId="6" formatCode="&quot;$&quot;#,##0_);[Red]\(&quot;$&quot;#,##0\)"/>
    <numFmt numFmtId="8" formatCode="&quot;$&quot;#,##0.00_);[Red]\(&quot;$&quot;#,##0.00\)"/>
    <numFmt numFmtId="44" formatCode="_(&quot;$&quot;* #,##0.00_);_(&quot;$&quot;* \(#,##0.00\);_(&quot;$&quot;* &quot;-&quot;??_);_(@_)"/>
    <numFmt numFmtId="43" formatCode="_(* #,##0.00_);_(* \(#,##0.00\);_(* &quot;-&quot;??_);_(@_)"/>
    <numFmt numFmtId="164" formatCode="0.0%"/>
    <numFmt numFmtId="165" formatCode="&quot;$&quot;#,##0"/>
    <numFmt numFmtId="166" formatCode="&quot;$&quot;#,##0_)&quot; pupa&quot;;[Red]\(&quot;$&quot;#,##0\)&quot; pupa&quot;"/>
    <numFmt numFmtId="167" formatCode="0&quot;.&quot;"/>
    <numFmt numFmtId="168" formatCode="_(* #,##0_);_(* \(#,##0\);_(* &quot;-&quot;??_);_(@_)"/>
    <numFmt numFmtId="169" formatCode="General_)"/>
    <numFmt numFmtId="170" formatCode="0.000"/>
    <numFmt numFmtId="171" formatCode="0;[Red]0"/>
  </numFmts>
  <fonts count="99">
    <font>
      <sz val="12"/>
      <name val="Arial"/>
    </font>
    <font>
      <sz val="10"/>
      <name val="Arial"/>
      <family val="2"/>
    </font>
    <font>
      <sz val="10"/>
      <name val="Arial"/>
      <family val="2"/>
    </font>
    <font>
      <sz val="12"/>
      <name val="Arial"/>
      <family val="2"/>
    </font>
    <font>
      <b/>
      <sz val="14"/>
      <name val="Arial"/>
      <family val="2"/>
    </font>
    <font>
      <sz val="12"/>
      <color indexed="12"/>
      <name val="Arial"/>
      <family val="2"/>
    </font>
    <font>
      <b/>
      <sz val="12"/>
      <name val="Arial"/>
      <family val="2"/>
    </font>
    <font>
      <b/>
      <sz val="14"/>
      <color indexed="12"/>
      <name val="Arial"/>
      <family val="2"/>
    </font>
    <font>
      <b/>
      <sz val="12"/>
      <color indexed="12"/>
      <name val="Arial"/>
      <family val="2"/>
    </font>
    <font>
      <sz val="11"/>
      <name val="Arial"/>
      <family val="2"/>
    </font>
    <font>
      <b/>
      <sz val="12"/>
      <color indexed="8"/>
      <name val="Arial"/>
      <family val="2"/>
    </font>
    <font>
      <b/>
      <sz val="11"/>
      <name val="Arial"/>
      <family val="2"/>
    </font>
    <font>
      <u val="double"/>
      <sz val="12"/>
      <color indexed="12"/>
      <name val="Arial"/>
      <family val="2"/>
    </font>
    <font>
      <b/>
      <sz val="18"/>
      <color indexed="12"/>
      <name val="Arial"/>
      <family val="2"/>
    </font>
    <font>
      <sz val="8"/>
      <name val="Arial"/>
      <family val="2"/>
    </font>
    <font>
      <b/>
      <sz val="10"/>
      <name val="Arial"/>
      <family val="2"/>
    </font>
    <font>
      <i/>
      <sz val="11"/>
      <name val="Arial"/>
      <family val="2"/>
    </font>
    <font>
      <sz val="9"/>
      <name val="Arial"/>
      <family val="2"/>
    </font>
    <font>
      <i/>
      <sz val="10"/>
      <name val="Arial"/>
      <family val="2"/>
    </font>
    <font>
      <sz val="14"/>
      <color indexed="12"/>
      <name val="Arial"/>
      <family val="2"/>
    </font>
    <font>
      <sz val="10"/>
      <color indexed="8"/>
      <name val="Arial"/>
      <family val="2"/>
    </font>
    <font>
      <sz val="11"/>
      <color indexed="8"/>
      <name val="Arial"/>
      <family val="2"/>
    </font>
    <font>
      <b/>
      <sz val="14"/>
      <color indexed="8"/>
      <name val="Arial"/>
      <family val="2"/>
    </font>
    <font>
      <u/>
      <sz val="10"/>
      <name val="Arial"/>
      <family val="2"/>
    </font>
    <font>
      <i/>
      <sz val="9"/>
      <name val="Arial"/>
      <family val="2"/>
    </font>
    <font>
      <i/>
      <sz val="10"/>
      <color indexed="8"/>
      <name val="Arial"/>
      <family val="2"/>
    </font>
    <font>
      <i/>
      <sz val="10"/>
      <name val="SWISS"/>
    </font>
    <font>
      <b/>
      <sz val="11.5"/>
      <name val="Arial"/>
      <family val="2"/>
    </font>
    <font>
      <b/>
      <i/>
      <sz val="12"/>
      <color indexed="8"/>
      <name val="Arial"/>
      <family val="2"/>
    </font>
    <font>
      <sz val="9"/>
      <color indexed="8"/>
      <name val="Arial"/>
      <family val="2"/>
    </font>
    <font>
      <b/>
      <sz val="9"/>
      <name val="Arial"/>
      <family val="2"/>
    </font>
    <font>
      <i/>
      <sz val="12"/>
      <name val="Arial"/>
      <family val="2"/>
    </font>
    <font>
      <i/>
      <sz val="8"/>
      <name val="Arial"/>
      <family val="2"/>
    </font>
    <font>
      <sz val="10"/>
      <color indexed="63"/>
      <name val="Arial"/>
      <family val="2"/>
    </font>
    <font>
      <b/>
      <sz val="10"/>
      <color indexed="12"/>
      <name val="Arial"/>
      <family val="2"/>
    </font>
    <font>
      <b/>
      <sz val="10"/>
      <name val="SWISS"/>
    </font>
    <font>
      <b/>
      <i/>
      <sz val="10"/>
      <color indexed="12"/>
      <name val="Arial"/>
      <family val="2"/>
    </font>
    <font>
      <b/>
      <sz val="10"/>
      <color indexed="12"/>
      <name val="SWISS"/>
    </font>
    <font>
      <b/>
      <sz val="10.5"/>
      <name val="Arial"/>
      <family val="2"/>
    </font>
    <font>
      <i/>
      <sz val="9"/>
      <color indexed="8"/>
      <name val="Arial"/>
      <family val="2"/>
    </font>
    <font>
      <sz val="11"/>
      <color theme="1"/>
      <name val="Calibri"/>
      <family val="2"/>
      <scheme val="minor"/>
    </font>
    <font>
      <sz val="11"/>
      <color theme="0"/>
      <name val="Calibri"/>
      <family val="2"/>
      <scheme val="minor"/>
    </font>
    <font>
      <sz val="12"/>
      <color theme="1"/>
      <name val="Arial"/>
      <family val="2"/>
    </font>
    <font>
      <sz val="10"/>
      <color theme="1"/>
      <name val="Arial"/>
      <family val="2"/>
    </font>
    <font>
      <sz val="11"/>
      <color theme="1"/>
      <name val="Arial"/>
      <family val="2"/>
    </font>
    <font>
      <sz val="10"/>
      <color rgb="FFFF0000"/>
      <name val="Arial"/>
      <family val="2"/>
    </font>
    <font>
      <b/>
      <sz val="11"/>
      <color theme="1"/>
      <name val="Arial"/>
      <family val="2"/>
    </font>
    <font>
      <sz val="11"/>
      <color rgb="FFFF0000"/>
      <name val="Arial"/>
      <family val="2"/>
    </font>
    <font>
      <sz val="12"/>
      <color rgb="FFFF0000"/>
      <name val="Arial"/>
      <family val="2"/>
    </font>
    <font>
      <sz val="14"/>
      <color theme="1"/>
      <name val="Arial"/>
      <family val="2"/>
    </font>
    <font>
      <sz val="11"/>
      <color theme="0"/>
      <name val="Arial"/>
      <family val="2"/>
    </font>
    <font>
      <sz val="12"/>
      <color theme="0" tint="-0.499984740745262"/>
      <name val="Arial"/>
      <family val="2"/>
    </font>
    <font>
      <sz val="11"/>
      <color theme="5"/>
      <name val="Arial"/>
      <family val="2"/>
    </font>
    <font>
      <sz val="12"/>
      <color theme="5"/>
      <name val="Arial"/>
      <family val="2"/>
    </font>
    <font>
      <sz val="10"/>
      <color theme="3"/>
      <name val="Arial"/>
      <family val="2"/>
    </font>
    <font>
      <b/>
      <sz val="11"/>
      <color theme="3"/>
      <name val="Arial"/>
      <family val="2"/>
    </font>
    <font>
      <sz val="12"/>
      <color theme="3"/>
      <name val="Arial"/>
      <family val="2"/>
    </font>
    <font>
      <b/>
      <sz val="10"/>
      <color rgb="FFFF0000"/>
      <name val="Arial"/>
      <family val="2"/>
    </font>
    <font>
      <b/>
      <sz val="14"/>
      <color theme="3"/>
      <name val="Arial"/>
      <family val="2"/>
    </font>
    <font>
      <sz val="10"/>
      <color theme="1" tint="0.34998626667073579"/>
      <name val="Arial"/>
      <family val="2"/>
    </font>
    <font>
      <b/>
      <u/>
      <sz val="16"/>
      <color theme="1"/>
      <name val="Arial"/>
      <family val="2"/>
    </font>
    <font>
      <b/>
      <sz val="16"/>
      <color theme="1"/>
      <name val="Arial"/>
      <family val="2"/>
    </font>
    <font>
      <i/>
      <sz val="11"/>
      <color theme="1"/>
      <name val="Arial"/>
      <family val="2"/>
    </font>
    <font>
      <i/>
      <sz val="9"/>
      <color theme="1" tint="0.34998626667073579"/>
      <name val="Arial"/>
      <family val="2"/>
    </font>
    <font>
      <i/>
      <sz val="10"/>
      <color theme="1" tint="0.249977111117893"/>
      <name val="Arial"/>
      <family val="2"/>
    </font>
    <font>
      <b/>
      <sz val="12"/>
      <color theme="3"/>
      <name val="Arial"/>
      <family val="2"/>
    </font>
    <font>
      <b/>
      <sz val="11"/>
      <color theme="1" tint="0.249977111117893"/>
      <name val="Arial"/>
      <family val="2"/>
    </font>
    <font>
      <b/>
      <sz val="10"/>
      <color theme="3"/>
      <name val="Arial"/>
      <family val="2"/>
    </font>
    <font>
      <b/>
      <sz val="18"/>
      <color theme="3"/>
      <name val="Arial"/>
      <family val="2"/>
    </font>
    <font>
      <b/>
      <i/>
      <sz val="11"/>
      <color theme="3"/>
      <name val="Arial"/>
      <family val="2"/>
    </font>
    <font>
      <sz val="10"/>
      <color rgb="FF000000"/>
      <name val="Arial"/>
      <family val="2"/>
    </font>
    <font>
      <i/>
      <sz val="9"/>
      <color theme="3"/>
      <name val="Arial"/>
      <family val="2"/>
    </font>
    <font>
      <sz val="11"/>
      <color rgb="FF000000"/>
      <name val="Arial"/>
      <family val="2"/>
    </font>
    <font>
      <sz val="9"/>
      <color rgb="FF000000"/>
      <name val="Arial"/>
      <family val="2"/>
    </font>
    <font>
      <b/>
      <sz val="10"/>
      <color theme="1"/>
      <name val="Arial"/>
      <family val="2"/>
    </font>
    <font>
      <b/>
      <sz val="10"/>
      <color theme="1" tint="0.34998626667073579"/>
      <name val="Arial"/>
      <family val="2"/>
    </font>
    <font>
      <sz val="11"/>
      <color theme="1" tint="0.34998626667073579"/>
      <name val="Calibri"/>
      <family val="2"/>
      <scheme val="minor"/>
    </font>
    <font>
      <b/>
      <sz val="16"/>
      <color theme="3"/>
      <name val="Arial"/>
      <family val="2"/>
    </font>
    <font>
      <b/>
      <sz val="12"/>
      <color theme="1"/>
      <name val="Arial"/>
      <family val="2"/>
    </font>
    <font>
      <b/>
      <u/>
      <sz val="10"/>
      <name val="Arial"/>
      <family val="2"/>
    </font>
    <font>
      <sz val="10"/>
      <color theme="3"/>
      <name val="Times New Roman"/>
      <family val="1"/>
    </font>
    <font>
      <i/>
      <sz val="10"/>
      <color rgb="FFC00000"/>
      <name val="Arial"/>
      <family val="2"/>
    </font>
    <font>
      <b/>
      <i/>
      <sz val="10"/>
      <color rgb="FFC00000"/>
      <name val="Arial"/>
      <family val="2"/>
    </font>
    <font>
      <sz val="8"/>
      <name val="Times New Roman"/>
      <family val="1"/>
    </font>
    <font>
      <sz val="8"/>
      <name val="Times New Roman"/>
      <family val="1"/>
    </font>
    <font>
      <sz val="9"/>
      <name val="Geneva"/>
    </font>
    <font>
      <sz val="9"/>
      <color indexed="55"/>
      <name val="Arial"/>
      <family val="2"/>
    </font>
    <font>
      <sz val="24"/>
      <name val="Arial"/>
      <family val="2"/>
    </font>
    <font>
      <i/>
      <sz val="9"/>
      <color theme="1"/>
      <name val="Arial"/>
      <family val="2"/>
    </font>
    <font>
      <i/>
      <sz val="11"/>
      <color rgb="FFC00000"/>
      <name val="Arial"/>
      <family val="2"/>
    </font>
    <font>
      <sz val="10"/>
      <name val="Aptos"/>
      <family val="2"/>
    </font>
    <font>
      <b/>
      <sz val="10"/>
      <color rgb="FFA20000"/>
      <name val="Arial"/>
      <family val="2"/>
    </font>
    <font>
      <b/>
      <i/>
      <sz val="10"/>
      <color rgb="FFA20000"/>
      <name val="Arial"/>
      <family val="2"/>
    </font>
    <font>
      <sz val="12"/>
      <color rgb="FFA20000"/>
      <name val="Arial"/>
      <family val="2"/>
    </font>
    <font>
      <b/>
      <sz val="11"/>
      <color rgb="FFA20000"/>
      <name val="Arial"/>
      <family val="2"/>
    </font>
    <font>
      <sz val="10"/>
      <color rgb="FFA20000"/>
      <name val="Arial"/>
      <family val="2"/>
    </font>
    <font>
      <i/>
      <sz val="10"/>
      <color rgb="FFA20000"/>
      <name val="Arial"/>
      <family val="2"/>
    </font>
    <font>
      <sz val="11"/>
      <color theme="1" tint="0.34998626667073579"/>
      <name val="Arial"/>
      <family val="2"/>
    </font>
    <font>
      <b/>
      <sz val="12"/>
      <color rgb="FF505050"/>
      <name val="Arial"/>
      <family val="2"/>
    </font>
  </fonts>
  <fills count="12">
    <fill>
      <patternFill patternType="none"/>
    </fill>
    <fill>
      <patternFill patternType="gray125"/>
    </fill>
    <fill>
      <patternFill patternType="solid">
        <fgColor indexed="9"/>
        <bgColor indexed="64"/>
      </patternFill>
    </fill>
    <fill>
      <patternFill patternType="solid">
        <fgColor indexed="43"/>
        <bgColor indexed="64"/>
      </patternFill>
    </fill>
    <fill>
      <patternFill patternType="solid">
        <fgColor indexed="42"/>
        <bgColor indexed="64"/>
      </patternFill>
    </fill>
    <fill>
      <patternFill patternType="solid">
        <fgColor theme="0"/>
        <bgColor indexed="64"/>
      </patternFill>
    </fill>
    <fill>
      <patternFill patternType="gray0625">
        <bgColor theme="0" tint="-0.34998626667073579"/>
      </patternFill>
    </fill>
    <fill>
      <patternFill patternType="solid">
        <fgColor rgb="FFFFFF99"/>
        <bgColor indexed="64"/>
      </patternFill>
    </fill>
    <fill>
      <patternFill patternType="solid">
        <fgColor rgb="FFCCFFCC"/>
        <bgColor indexed="64"/>
      </patternFill>
    </fill>
    <fill>
      <patternFill patternType="solid">
        <fgColor theme="1"/>
        <bgColor indexed="64"/>
      </patternFill>
    </fill>
    <fill>
      <patternFill patternType="solid">
        <fgColor theme="0" tint="-4.9989318521683403E-2"/>
        <bgColor indexed="64"/>
      </patternFill>
    </fill>
    <fill>
      <patternFill patternType="solid">
        <fgColor theme="2"/>
        <bgColor indexed="64"/>
      </patternFill>
    </fill>
  </fills>
  <borders count="66">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right/>
      <top style="medium">
        <color indexed="64"/>
      </top>
      <bottom style="medium">
        <color indexed="64"/>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theme="1" tint="0.249977111117893"/>
      </left>
      <right style="thin">
        <color indexed="64"/>
      </right>
      <top/>
      <bottom style="thin">
        <color indexed="64"/>
      </bottom>
      <diagonal/>
    </border>
    <border>
      <left style="thin">
        <color theme="1" tint="0.249977111117893"/>
      </left>
      <right/>
      <top style="thin">
        <color theme="1" tint="0.249977111117893"/>
      </top>
      <bottom/>
      <diagonal/>
    </border>
    <border>
      <left style="thin">
        <color theme="1" tint="0.249977111117893"/>
      </left>
      <right/>
      <top/>
      <bottom style="thin">
        <color theme="1" tint="0.249977111117893"/>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thin">
        <color indexed="64"/>
      </right>
      <top/>
      <bottom style="double">
        <color indexed="64"/>
      </bottom>
      <diagonal/>
    </border>
    <border>
      <left/>
      <right style="thin">
        <color indexed="64"/>
      </right>
      <top/>
      <bottom style="double">
        <color indexed="64"/>
      </bottom>
      <diagonal/>
    </border>
    <border>
      <left/>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rgb="FF000000"/>
      </right>
      <top/>
      <bottom/>
      <diagonal/>
    </border>
    <border>
      <left/>
      <right style="thin">
        <color rgb="FF000000"/>
      </right>
      <top/>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style="thin">
        <color indexed="64"/>
      </right>
      <top/>
      <bottom style="thin">
        <color rgb="FF000000"/>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top style="thin">
        <color indexed="64"/>
      </top>
      <bottom style="medium">
        <color indexed="64"/>
      </bottom>
      <diagonal/>
    </border>
  </borders>
  <cellStyleXfs count="13">
    <xf numFmtId="0" fontId="0" fillId="0" borderId="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40" fillId="0" borderId="0"/>
    <xf numFmtId="9" fontId="2" fillId="0" borderId="0" applyFont="0" applyFill="0" applyBorder="0" applyAlignment="0" applyProtection="0"/>
    <xf numFmtId="169" fontId="83" fillId="0" borderId="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84" fillId="0" borderId="0"/>
    <xf numFmtId="9" fontId="1" fillId="0" borderId="0" applyFont="0" applyFill="0" applyBorder="0" applyAlignment="0" applyProtection="0"/>
    <xf numFmtId="0" fontId="85" fillId="0" borderId="0"/>
  </cellStyleXfs>
  <cellXfs count="735">
    <xf numFmtId="0" fontId="0" fillId="0" borderId="0" xfId="0"/>
    <xf numFmtId="0" fontId="3" fillId="0" borderId="0" xfId="0" applyFont="1"/>
    <xf numFmtId="0" fontId="5" fillId="0" borderId="0" xfId="0" applyFont="1"/>
    <xf numFmtId="0" fontId="3" fillId="0" borderId="0" xfId="0" applyFont="1" applyAlignment="1">
      <alignment horizontal="center"/>
    </xf>
    <xf numFmtId="0" fontId="0" fillId="0" borderId="1" xfId="0" applyBorder="1"/>
    <xf numFmtId="0" fontId="0" fillId="0" borderId="0" xfId="0" applyAlignment="1">
      <alignment horizontal="center"/>
    </xf>
    <xf numFmtId="0" fontId="8" fillId="0" borderId="0" xfId="0" applyFont="1" applyAlignment="1">
      <alignment horizontal="left" indent="1"/>
    </xf>
    <xf numFmtId="0" fontId="10" fillId="0" borderId="0" xfId="0" applyFont="1"/>
    <xf numFmtId="0" fontId="9" fillId="0" borderId="0" xfId="0" applyFont="1"/>
    <xf numFmtId="0" fontId="0" fillId="0" borderId="0" xfId="0" quotePrefix="1"/>
    <xf numFmtId="0" fontId="1" fillId="0" borderId="0" xfId="0" applyFont="1"/>
    <xf numFmtId="0" fontId="42" fillId="0" borderId="0" xfId="0" applyFont="1"/>
    <xf numFmtId="0" fontId="16" fillId="0" borderId="0" xfId="0" applyFont="1" applyAlignment="1">
      <alignment horizontal="right"/>
    </xf>
    <xf numFmtId="0" fontId="43" fillId="5" borderId="0" xfId="0" applyFont="1" applyFill="1"/>
    <xf numFmtId="0" fontId="0" fillId="5" borderId="0" xfId="0" applyFill="1"/>
    <xf numFmtId="0" fontId="2" fillId="5" borderId="0" xfId="0" applyFont="1" applyFill="1"/>
    <xf numFmtId="0" fontId="1" fillId="5" borderId="0" xfId="0" applyFont="1" applyFill="1"/>
    <xf numFmtId="0" fontId="1" fillId="5" borderId="3" xfId="0" applyFont="1" applyFill="1" applyBorder="1"/>
    <xf numFmtId="6" fontId="1" fillId="5" borderId="0" xfId="0" applyNumberFormat="1" applyFont="1" applyFill="1"/>
    <xf numFmtId="164" fontId="1" fillId="5" borderId="0" xfId="5" applyNumberFormat="1" applyFont="1" applyFill="1" applyBorder="1"/>
    <xf numFmtId="0" fontId="1" fillId="5" borderId="1" xfId="0" applyFont="1" applyFill="1" applyBorder="1"/>
    <xf numFmtId="0" fontId="15" fillId="5" borderId="0" xfId="0" applyFont="1" applyFill="1"/>
    <xf numFmtId="0" fontId="1" fillId="5" borderId="0" xfId="0" applyFont="1" applyFill="1" applyAlignment="1">
      <alignment horizontal="right"/>
    </xf>
    <xf numFmtId="0" fontId="1" fillId="5" borderId="0" xfId="0" applyFont="1" applyFill="1" applyAlignment="1">
      <alignment horizontal="center"/>
    </xf>
    <xf numFmtId="0" fontId="15" fillId="5" borderId="0" xfId="0" applyFont="1" applyFill="1" applyAlignment="1">
      <alignment horizontal="center"/>
    </xf>
    <xf numFmtId="9" fontId="1" fillId="5" borderId="0" xfId="0" applyNumberFormat="1" applyFont="1" applyFill="1"/>
    <xf numFmtId="37" fontId="1" fillId="5" borderId="0" xfId="0" applyNumberFormat="1" applyFont="1" applyFill="1"/>
    <xf numFmtId="0" fontId="6" fillId="0" borderId="0" xfId="0" applyFont="1"/>
    <xf numFmtId="0" fontId="1" fillId="5" borderId="0" xfId="0" applyFont="1" applyFill="1" applyAlignment="1">
      <alignment vertical="center"/>
    </xf>
    <xf numFmtId="0" fontId="2" fillId="0" borderId="0" xfId="0" applyFont="1"/>
    <xf numFmtId="0" fontId="9" fillId="5" borderId="0" xfId="0" applyFont="1" applyFill="1"/>
    <xf numFmtId="0" fontId="22" fillId="0" borderId="0" xfId="0" applyFont="1"/>
    <xf numFmtId="0" fontId="9" fillId="0" borderId="0" xfId="0" applyFont="1" applyAlignment="1">
      <alignment horizontal="center"/>
    </xf>
    <xf numFmtId="0" fontId="3" fillId="5" borderId="0" xfId="0" applyFont="1" applyFill="1"/>
    <xf numFmtId="0" fontId="1" fillId="5" borderId="0" xfId="0" applyFont="1" applyFill="1" applyAlignment="1">
      <alignment horizontal="left" indent="2"/>
    </xf>
    <xf numFmtId="0" fontId="1" fillId="5" borderId="1" xfId="0" applyFont="1" applyFill="1" applyBorder="1" applyAlignment="1">
      <alignment horizontal="right"/>
    </xf>
    <xf numFmtId="39" fontId="1" fillId="5" borderId="0" xfId="0" applyNumberFormat="1" applyFont="1" applyFill="1" applyAlignment="1">
      <alignment horizontal="center"/>
    </xf>
    <xf numFmtId="39" fontId="1" fillId="5" borderId="1" xfId="0" applyNumberFormat="1" applyFont="1" applyFill="1" applyBorder="1" applyAlignment="1">
      <alignment horizontal="center"/>
    </xf>
    <xf numFmtId="6" fontId="1" fillId="5" borderId="0" xfId="0" applyNumberFormat="1" applyFont="1" applyFill="1" applyAlignment="1">
      <alignment horizontal="center"/>
    </xf>
    <xf numFmtId="6" fontId="1" fillId="5" borderId="1" xfId="0" applyNumberFormat="1" applyFont="1" applyFill="1" applyBorder="1" applyAlignment="1">
      <alignment horizontal="center"/>
    </xf>
    <xf numFmtId="0" fontId="45" fillId="5" borderId="1" xfId="0" applyFont="1" applyFill="1" applyBorder="1"/>
    <xf numFmtId="0" fontId="11" fillId="0" borderId="0" xfId="0" applyFont="1"/>
    <xf numFmtId="0" fontId="46" fillId="0" borderId="0" xfId="0" applyFont="1"/>
    <xf numFmtId="0" fontId="42" fillId="5" borderId="0" xfId="0" applyFont="1" applyFill="1"/>
    <xf numFmtId="0" fontId="11" fillId="5" borderId="0" xfId="0" applyFont="1" applyFill="1"/>
    <xf numFmtId="0" fontId="17" fillId="5" borderId="0" xfId="0" applyFont="1" applyFill="1"/>
    <xf numFmtId="0" fontId="15" fillId="5" borderId="0" xfId="0" applyFont="1" applyFill="1" applyAlignment="1">
      <alignment horizontal="left"/>
    </xf>
    <xf numFmtId="0" fontId="9" fillId="0" borderId="1" xfId="0" applyFont="1" applyBorder="1"/>
    <xf numFmtId="6" fontId="9" fillId="0" borderId="0" xfId="0" applyNumberFormat="1" applyFont="1"/>
    <xf numFmtId="6" fontId="9" fillId="0" borderId="2" xfId="0" applyNumberFormat="1" applyFont="1" applyBorder="1"/>
    <xf numFmtId="10" fontId="9" fillId="3" borderId="2" xfId="0" applyNumberFormat="1" applyFont="1" applyFill="1" applyBorder="1" applyAlignment="1" applyProtection="1">
      <alignment horizontal="center"/>
      <protection locked="0"/>
    </xf>
    <xf numFmtId="0" fontId="9" fillId="3" borderId="1" xfId="0" applyFont="1" applyFill="1" applyBorder="1" applyProtection="1">
      <protection locked="0"/>
    </xf>
    <xf numFmtId="0" fontId="9" fillId="3" borderId="5" xfId="0" applyFont="1" applyFill="1" applyBorder="1" applyProtection="1">
      <protection locked="0"/>
    </xf>
    <xf numFmtId="6" fontId="9" fillId="0" borderId="0" xfId="0" applyNumberFormat="1" applyFont="1" applyAlignment="1">
      <alignment horizontal="center"/>
    </xf>
    <xf numFmtId="0" fontId="9" fillId="0" borderId="3" xfId="0" applyFont="1" applyBorder="1"/>
    <xf numFmtId="0" fontId="21" fillId="0" borderId="0" xfId="0" applyFont="1"/>
    <xf numFmtId="0" fontId="21" fillId="0" borderId="3" xfId="0" applyFont="1" applyBorder="1"/>
    <xf numFmtId="0" fontId="9" fillId="5" borderId="0" xfId="0" applyFont="1" applyFill="1" applyAlignment="1">
      <alignment horizontal="center"/>
    </xf>
    <xf numFmtId="6" fontId="9" fillId="5" borderId="0" xfId="0" applyNumberFormat="1" applyFont="1" applyFill="1"/>
    <xf numFmtId="0" fontId="44" fillId="0" borderId="0" xfId="0" applyFont="1"/>
    <xf numFmtId="0" fontId="9" fillId="0" borderId="1" xfId="0" applyFont="1" applyBorder="1" applyAlignment="1">
      <alignment horizontal="center"/>
    </xf>
    <xf numFmtId="0" fontId="9" fillId="0" borderId="1" xfId="0" applyFont="1" applyBorder="1" applyAlignment="1">
      <alignment horizontal="center" wrapText="1"/>
    </xf>
    <xf numFmtId="0" fontId="9" fillId="0" borderId="7" xfId="0" applyFont="1" applyBorder="1" applyAlignment="1">
      <alignment horizontal="center"/>
    </xf>
    <xf numFmtId="0" fontId="9" fillId="0" borderId="1" xfId="0" applyFont="1" applyBorder="1" applyAlignment="1">
      <alignment horizontal="right"/>
    </xf>
    <xf numFmtId="168" fontId="16" fillId="5" borderId="0" xfId="1" applyNumberFormat="1" applyFont="1" applyFill="1" applyAlignment="1"/>
    <xf numFmtId="9" fontId="9" fillId="0" borderId="0" xfId="0" applyNumberFormat="1" applyFont="1" applyAlignment="1">
      <alignment horizontal="center"/>
    </xf>
    <xf numFmtId="0" fontId="47" fillId="0" borderId="0" xfId="0" applyFont="1"/>
    <xf numFmtId="0" fontId="9" fillId="0" borderId="8" xfId="0" applyFont="1" applyBorder="1" applyAlignment="1">
      <alignment horizontal="left"/>
    </xf>
    <xf numFmtId="165" fontId="9" fillId="3" borderId="9" xfId="0" applyNumberFormat="1" applyFont="1" applyFill="1" applyBorder="1" applyAlignment="1" applyProtection="1">
      <alignment horizontal="center" vertical="center"/>
      <protection locked="0"/>
    </xf>
    <xf numFmtId="165" fontId="9" fillId="0" borderId="7" xfId="0" applyNumberFormat="1" applyFont="1" applyBorder="1" applyAlignment="1">
      <alignment horizontal="center" vertical="center"/>
    </xf>
    <xf numFmtId="164" fontId="9" fillId="0" borderId="0" xfId="0" applyNumberFormat="1" applyFont="1"/>
    <xf numFmtId="164" fontId="9" fillId="0" borderId="3" xfId="0" applyNumberFormat="1" applyFont="1" applyBorder="1" applyAlignment="1">
      <alignment horizontal="center" vertical="center"/>
    </xf>
    <xf numFmtId="0" fontId="9" fillId="0" borderId="6" xfId="0" applyFont="1" applyBorder="1" applyAlignment="1">
      <alignment horizontal="left"/>
    </xf>
    <xf numFmtId="165" fontId="9" fillId="3" borderId="2" xfId="0" applyNumberFormat="1" applyFont="1" applyFill="1" applyBorder="1" applyAlignment="1" applyProtection="1">
      <alignment horizontal="center" vertical="center"/>
      <protection locked="0"/>
    </xf>
    <xf numFmtId="164" fontId="9" fillId="0" borderId="0" xfId="0" applyNumberFormat="1" applyFont="1" applyAlignment="1">
      <alignment horizontal="center" vertical="center"/>
    </xf>
    <xf numFmtId="164" fontId="9" fillId="0" borderId="0" xfId="0" applyNumberFormat="1" applyFont="1" applyAlignment="1">
      <alignment horizontal="left" indent="1"/>
    </xf>
    <xf numFmtId="164" fontId="9" fillId="5" borderId="0" xfId="0" applyNumberFormat="1" applyFont="1" applyFill="1" applyAlignment="1">
      <alignment horizontal="center" vertical="center"/>
    </xf>
    <xf numFmtId="0" fontId="9" fillId="3" borderId="6" xfId="0" applyFont="1" applyFill="1" applyBorder="1" applyAlignment="1" applyProtection="1">
      <alignment horizontal="left"/>
      <protection locked="0"/>
    </xf>
    <xf numFmtId="165" fontId="9" fillId="3" borderId="10" xfId="0" applyNumberFormat="1" applyFont="1" applyFill="1" applyBorder="1" applyAlignment="1" applyProtection="1">
      <alignment horizontal="center" vertical="center"/>
      <protection locked="0"/>
    </xf>
    <xf numFmtId="164" fontId="9" fillId="0" borderId="11" xfId="0" applyNumberFormat="1" applyFont="1" applyBorder="1" applyAlignment="1">
      <alignment horizontal="center" vertical="center"/>
    </xf>
    <xf numFmtId="0" fontId="11" fillId="0" borderId="12" xfId="0" applyFont="1" applyBorder="1" applyAlignment="1">
      <alignment horizontal="right"/>
    </xf>
    <xf numFmtId="165" fontId="11" fillId="0" borderId="13" xfId="0" applyNumberFormat="1" applyFont="1" applyBorder="1" applyAlignment="1">
      <alignment horizontal="center" vertical="center"/>
    </xf>
    <xf numFmtId="165" fontId="11" fillId="0" borderId="14" xfId="0" applyNumberFormat="1" applyFont="1" applyBorder="1" applyAlignment="1">
      <alignment horizontal="center" vertical="center"/>
    </xf>
    <xf numFmtId="164" fontId="11" fillId="0" borderId="0" xfId="0" applyNumberFormat="1" applyFont="1" applyAlignment="1">
      <alignment horizontal="center" vertical="center"/>
    </xf>
    <xf numFmtId="165" fontId="9" fillId="0" borderId="1" xfId="0" applyNumberFormat="1" applyFont="1" applyBorder="1" applyAlignment="1">
      <alignment horizontal="center" vertical="center"/>
    </xf>
    <xf numFmtId="0" fontId="9" fillId="0" borderId="8" xfId="0" applyFont="1" applyBorder="1"/>
    <xf numFmtId="0" fontId="9" fillId="0" borderId="6" xfId="0" applyFont="1" applyBorder="1"/>
    <xf numFmtId="0" fontId="11" fillId="0" borderId="11" xfId="0" applyFont="1" applyBorder="1" applyAlignment="1">
      <alignment horizontal="right"/>
    </xf>
    <xf numFmtId="165" fontId="11" fillId="0" borderId="11" xfId="0" applyNumberFormat="1" applyFont="1" applyBorder="1" applyAlignment="1">
      <alignment horizontal="center" vertical="center"/>
    </xf>
    <xf numFmtId="164" fontId="11" fillId="0" borderId="11" xfId="0" applyNumberFormat="1" applyFont="1" applyBorder="1" applyAlignment="1">
      <alignment horizontal="center" vertical="center"/>
    </xf>
    <xf numFmtId="6" fontId="1" fillId="5" borderId="3" xfId="0" applyNumberFormat="1" applyFont="1" applyFill="1" applyBorder="1" applyAlignment="1">
      <alignment horizontal="center"/>
    </xf>
    <xf numFmtId="165" fontId="11" fillId="0" borderId="0" xfId="0" applyNumberFormat="1" applyFont="1"/>
    <xf numFmtId="0" fontId="18" fillId="0" borderId="0" xfId="0" applyFont="1" applyAlignment="1">
      <alignment horizontal="center"/>
    </xf>
    <xf numFmtId="0" fontId="48" fillId="0" borderId="0" xfId="0" applyFont="1"/>
    <xf numFmtId="0" fontId="48" fillId="0" borderId="0" xfId="0" quotePrefix="1" applyFont="1"/>
    <xf numFmtId="0" fontId="19" fillId="5" borderId="0" xfId="0" applyFont="1" applyFill="1"/>
    <xf numFmtId="0" fontId="13" fillId="5" borderId="0" xfId="0" applyFont="1" applyFill="1"/>
    <xf numFmtId="0" fontId="11" fillId="5" borderId="0" xfId="0" applyFont="1" applyFill="1" applyAlignment="1">
      <alignment horizontal="left"/>
    </xf>
    <xf numFmtId="0" fontId="11" fillId="5" borderId="0" xfId="0" applyFont="1" applyFill="1" applyAlignment="1">
      <alignment horizontal="center"/>
    </xf>
    <xf numFmtId="6" fontId="11" fillId="5" borderId="0" xfId="0" applyNumberFormat="1" applyFont="1" applyFill="1" applyAlignment="1">
      <alignment horizontal="center"/>
    </xf>
    <xf numFmtId="164" fontId="11" fillId="5" borderId="0" xfId="0" applyNumberFormat="1" applyFont="1" applyFill="1" applyAlignment="1">
      <alignment horizontal="center"/>
    </xf>
    <xf numFmtId="0" fontId="20" fillId="2" borderId="0" xfId="0" applyFont="1" applyFill="1"/>
    <xf numFmtId="165" fontId="9" fillId="0" borderId="3" xfId="0" applyNumberFormat="1" applyFont="1" applyBorder="1"/>
    <xf numFmtId="165" fontId="9" fillId="0" borderId="0" xfId="0" applyNumberFormat="1" applyFont="1"/>
    <xf numFmtId="165" fontId="9" fillId="0" borderId="1" xfId="0" applyNumberFormat="1" applyFont="1" applyBorder="1"/>
    <xf numFmtId="165" fontId="18" fillId="0" borderId="16" xfId="0" applyNumberFormat="1" applyFont="1" applyBorder="1" applyAlignment="1">
      <alignment horizontal="right"/>
    </xf>
    <xf numFmtId="0" fontId="18" fillId="0" borderId="0" xfId="0" applyFont="1"/>
    <xf numFmtId="165" fontId="26" fillId="0" borderId="0" xfId="0" applyNumberFormat="1" applyFont="1" applyAlignment="1">
      <alignment horizontal="center"/>
    </xf>
    <xf numFmtId="37" fontId="26" fillId="0" borderId="0" xfId="0" applyNumberFormat="1" applyFont="1" applyAlignment="1">
      <alignment horizontal="left" indent="1"/>
    </xf>
    <xf numFmtId="37" fontId="9" fillId="5" borderId="0" xfId="0" applyNumberFormat="1" applyFont="1" applyFill="1" applyAlignment="1">
      <alignment horizontal="left" indent="1"/>
    </xf>
    <xf numFmtId="37" fontId="9" fillId="5" borderId="1" xfId="0" applyNumberFormat="1" applyFont="1" applyFill="1" applyBorder="1" applyAlignment="1">
      <alignment horizontal="left" indent="1"/>
    </xf>
    <xf numFmtId="0" fontId="27" fillId="5" borderId="1" xfId="0" applyFont="1" applyFill="1" applyBorder="1"/>
    <xf numFmtId="37" fontId="9" fillId="5" borderId="3" xfId="0" applyNumberFormat="1" applyFont="1" applyFill="1" applyBorder="1" applyAlignment="1">
      <alignment horizontal="left" indent="1"/>
    </xf>
    <xf numFmtId="0" fontId="47" fillId="6" borderId="7" xfId="0" applyFont="1" applyFill="1" applyBorder="1" applyAlignment="1">
      <alignment horizontal="center"/>
    </xf>
    <xf numFmtId="0" fontId="47" fillId="6" borderId="17" xfId="0" applyFont="1" applyFill="1" applyBorder="1" applyAlignment="1">
      <alignment horizontal="center"/>
    </xf>
    <xf numFmtId="0" fontId="47" fillId="6" borderId="9" xfId="0" applyFont="1" applyFill="1" applyBorder="1" applyAlignment="1">
      <alignment horizontal="center"/>
    </xf>
    <xf numFmtId="0" fontId="47" fillId="6" borderId="16" xfId="0" applyFont="1" applyFill="1" applyBorder="1" applyAlignment="1">
      <alignment horizontal="center"/>
    </xf>
    <xf numFmtId="0" fontId="47" fillId="6" borderId="10" xfId="0" applyFont="1" applyFill="1" applyBorder="1" applyAlignment="1">
      <alignment horizontal="center"/>
    </xf>
    <xf numFmtId="0" fontId="49" fillId="5" borderId="0" xfId="0" applyFont="1" applyFill="1"/>
    <xf numFmtId="6" fontId="43" fillId="5" borderId="0" xfId="0" applyNumberFormat="1" applyFont="1" applyFill="1"/>
    <xf numFmtId="0" fontId="50" fillId="0" borderId="0" xfId="0" applyFont="1"/>
    <xf numFmtId="0" fontId="11" fillId="0" borderId="3" xfId="0" applyFont="1" applyBorder="1" applyAlignment="1">
      <alignment horizontal="right"/>
    </xf>
    <xf numFmtId="0" fontId="41" fillId="5" borderId="0" xfId="4" applyFont="1" applyFill="1" applyAlignment="1">
      <alignment horizontal="left"/>
    </xf>
    <xf numFmtId="0" fontId="9" fillId="0" borderId="5" xfId="0" applyFont="1" applyBorder="1"/>
    <xf numFmtId="0" fontId="11" fillId="0" borderId="3" xfId="0" applyFont="1" applyBorder="1"/>
    <xf numFmtId="0" fontId="11" fillId="0" borderId="1" xfId="0" applyFont="1" applyBorder="1" applyAlignment="1">
      <alignment horizontal="center"/>
    </xf>
    <xf numFmtId="0" fontId="51" fillId="5" borderId="0" xfId="0" applyFont="1" applyFill="1"/>
    <xf numFmtId="164" fontId="1" fillId="5" borderId="3" xfId="5" applyNumberFormat="1" applyFont="1" applyFill="1" applyBorder="1" applyAlignment="1">
      <alignment horizontal="center"/>
    </xf>
    <xf numFmtId="164" fontId="1" fillId="5" borderId="0" xfId="5" applyNumberFormat="1" applyFont="1" applyFill="1" applyBorder="1" applyAlignment="1">
      <alignment horizontal="center"/>
    </xf>
    <xf numFmtId="164" fontId="1" fillId="5" borderId="1" xfId="5" applyNumberFormat="1" applyFont="1" applyFill="1" applyBorder="1" applyAlignment="1">
      <alignment horizontal="center"/>
    </xf>
    <xf numFmtId="6" fontId="9" fillId="0" borderId="1" xfId="0" applyNumberFormat="1" applyFont="1" applyBorder="1" applyAlignment="1">
      <alignment horizontal="center"/>
    </xf>
    <xf numFmtId="6" fontId="50" fillId="0" borderId="0" xfId="0" applyNumberFormat="1" applyFont="1"/>
    <xf numFmtId="0" fontId="45" fillId="2" borderId="0" xfId="0" applyFont="1" applyFill="1"/>
    <xf numFmtId="0" fontId="6" fillId="5" borderId="0" xfId="0" applyFont="1" applyFill="1"/>
    <xf numFmtId="164" fontId="9" fillId="7" borderId="4" xfId="0" applyNumberFormat="1" applyFont="1" applyFill="1" applyBorder="1" applyAlignment="1" applyProtection="1">
      <alignment horizontal="center"/>
      <protection locked="0"/>
    </xf>
    <xf numFmtId="165" fontId="9" fillId="7" borderId="2" xfId="0" applyNumberFormat="1" applyFont="1" applyFill="1" applyBorder="1" applyAlignment="1" applyProtection="1">
      <alignment horizontal="center"/>
      <protection locked="0"/>
    </xf>
    <xf numFmtId="165" fontId="9" fillId="3" borderId="5" xfId="0" applyNumberFormat="1" applyFont="1" applyFill="1" applyBorder="1" applyAlignment="1" applyProtection="1">
      <alignment horizontal="center"/>
      <protection locked="0"/>
    </xf>
    <xf numFmtId="165" fontId="9" fillId="3" borderId="1" xfId="0" applyNumberFormat="1" applyFont="1" applyFill="1" applyBorder="1" applyAlignment="1" applyProtection="1">
      <alignment horizontal="center"/>
      <protection locked="0"/>
    </xf>
    <xf numFmtId="0" fontId="9" fillId="0" borderId="0" xfId="0" applyFont="1" applyAlignment="1">
      <alignment vertical="top"/>
    </xf>
    <xf numFmtId="0" fontId="0" fillId="0" borderId="0" xfId="0" applyAlignment="1">
      <alignment vertical="top"/>
    </xf>
    <xf numFmtId="0" fontId="18" fillId="5" borderId="18" xfId="0" applyFont="1" applyFill="1" applyBorder="1" applyAlignment="1">
      <alignment vertical="center" wrapText="1"/>
    </xf>
    <xf numFmtId="0" fontId="52" fillId="0" borderId="0" xfId="0" applyFont="1"/>
    <xf numFmtId="0" fontId="52" fillId="0" borderId="0" xfId="0" applyFont="1" applyAlignment="1">
      <alignment horizontal="center"/>
    </xf>
    <xf numFmtId="0" fontId="53" fillId="0" borderId="0" xfId="0" applyFont="1"/>
    <xf numFmtId="165" fontId="53" fillId="0" borderId="0" xfId="0" applyNumberFormat="1" applyFont="1"/>
    <xf numFmtId="0" fontId="9" fillId="7" borderId="2" xfId="0" applyFont="1" applyFill="1" applyBorder="1" applyAlignment="1" applyProtection="1">
      <alignment wrapText="1"/>
      <protection locked="0"/>
    </xf>
    <xf numFmtId="37" fontId="9" fillId="5" borderId="15" xfId="0" applyNumberFormat="1" applyFont="1" applyFill="1" applyBorder="1" applyAlignment="1">
      <alignment horizontal="left" indent="1"/>
    </xf>
    <xf numFmtId="37" fontId="9" fillId="5" borderId="17" xfId="0" applyNumberFormat="1" applyFont="1" applyFill="1" applyBorder="1" applyAlignment="1">
      <alignment horizontal="left" indent="1"/>
    </xf>
    <xf numFmtId="37" fontId="9" fillId="5" borderId="7" xfId="0" applyNumberFormat="1" applyFont="1" applyFill="1" applyBorder="1" applyAlignment="1">
      <alignment horizontal="left" indent="1"/>
    </xf>
    <xf numFmtId="6" fontId="8" fillId="0" borderId="2" xfId="0" applyNumberFormat="1" applyFont="1" applyBorder="1"/>
    <xf numFmtId="0" fontId="15" fillId="0" borderId="0" xfId="0" applyFont="1"/>
    <xf numFmtId="6" fontId="11" fillId="0" borderId="3" xfId="0" applyNumberFormat="1" applyFont="1" applyBorder="1" applyAlignment="1">
      <alignment horizontal="center"/>
    </xf>
    <xf numFmtId="0" fontId="9" fillId="5" borderId="1" xfId="0" applyFont="1" applyFill="1" applyBorder="1"/>
    <xf numFmtId="0" fontId="47" fillId="6" borderId="2" xfId="0" applyFont="1" applyFill="1" applyBorder="1" applyAlignment="1">
      <alignment horizontal="center"/>
    </xf>
    <xf numFmtId="37" fontId="26" fillId="0" borderId="0" xfId="0" applyNumberFormat="1" applyFont="1"/>
    <xf numFmtId="0" fontId="4" fillId="0" borderId="1" xfId="0" applyFont="1" applyBorder="1"/>
    <xf numFmtId="0" fontId="17" fillId="2" borderId="0" xfId="0" applyFont="1" applyFill="1" applyAlignment="1">
      <alignment horizontal="left"/>
    </xf>
    <xf numFmtId="0" fontId="17" fillId="2" borderId="0" xfId="0" applyFont="1" applyFill="1"/>
    <xf numFmtId="0" fontId="24" fillId="2" borderId="0" xfId="0" applyFont="1" applyFill="1" applyAlignment="1">
      <alignment horizontal="right"/>
    </xf>
    <xf numFmtId="0" fontId="4" fillId="2" borderId="0" xfId="0" applyFont="1" applyFill="1"/>
    <xf numFmtId="0" fontId="4" fillId="5" borderId="0" xfId="0" applyFont="1" applyFill="1"/>
    <xf numFmtId="0" fontId="29" fillId="5" borderId="0" xfId="0" applyFont="1" applyFill="1" applyAlignment="1" applyProtection="1">
      <alignment horizontal="center" shrinkToFit="1"/>
      <protection locked="0"/>
    </xf>
    <xf numFmtId="0" fontId="17" fillId="5" borderId="0" xfId="0" applyFont="1" applyFill="1" applyAlignment="1">
      <alignment horizontal="center"/>
    </xf>
    <xf numFmtId="164" fontId="1" fillId="5" borderId="0" xfId="0" applyNumberFormat="1" applyFont="1" applyFill="1" applyAlignment="1">
      <alignment horizontal="center"/>
    </xf>
    <xf numFmtId="0" fontId="45" fillId="5" borderId="0" xfId="0" applyFont="1" applyFill="1"/>
    <xf numFmtId="6" fontId="45" fillId="5" borderId="0" xfId="0" applyNumberFormat="1" applyFont="1" applyFill="1"/>
    <xf numFmtId="0" fontId="47" fillId="5" borderId="0" xfId="0" applyFont="1" applyFill="1" applyAlignment="1">
      <alignment horizontal="right"/>
    </xf>
    <xf numFmtId="0" fontId="32" fillId="2" borderId="0" xfId="0" applyFont="1" applyFill="1" applyAlignment="1">
      <alignment horizontal="center"/>
    </xf>
    <xf numFmtId="0" fontId="56" fillId="0" borderId="0" xfId="0" applyFont="1"/>
    <xf numFmtId="0" fontId="3" fillId="2" borderId="0" xfId="0" applyFont="1" applyFill="1" applyAlignment="1">
      <alignment horizontal="center"/>
    </xf>
    <xf numFmtId="0" fontId="58" fillId="2" borderId="0" xfId="0" applyFont="1" applyFill="1"/>
    <xf numFmtId="0" fontId="59" fillId="5" borderId="0" xfId="0" applyFont="1" applyFill="1"/>
    <xf numFmtId="0" fontId="7" fillId="5" borderId="0" xfId="0" applyFont="1" applyFill="1" applyAlignment="1">
      <alignment horizontal="left"/>
    </xf>
    <xf numFmtId="0" fontId="42" fillId="2" borderId="0" xfId="0" applyFont="1" applyFill="1"/>
    <xf numFmtId="0" fontId="46" fillId="2" borderId="0" xfId="0" applyFont="1" applyFill="1"/>
    <xf numFmtId="0" fontId="43" fillId="2" borderId="0" xfId="0" applyFont="1" applyFill="1" applyAlignment="1">
      <alignment horizontal="left"/>
    </xf>
    <xf numFmtId="0" fontId="44" fillId="0" borderId="5" xfId="0" applyFont="1" applyBorder="1" applyAlignment="1">
      <alignment horizontal="left" indent="2"/>
    </xf>
    <xf numFmtId="0" fontId="44" fillId="0" borderId="0" xfId="0" applyFont="1" applyAlignment="1">
      <alignment horizontal="left" indent="2"/>
    </xf>
    <xf numFmtId="0" fontId="44" fillId="0" borderId="1" xfId="0" applyFont="1" applyBorder="1" applyAlignment="1">
      <alignment horizontal="left" indent="2"/>
    </xf>
    <xf numFmtId="0" fontId="46" fillId="0" borderId="3" xfId="0" applyFont="1" applyBorder="1"/>
    <xf numFmtId="0" fontId="9" fillId="7" borderId="2" xfId="0" applyFont="1" applyFill="1" applyBorder="1" applyAlignment="1" applyProtection="1">
      <alignment vertical="center" wrapText="1" readingOrder="1"/>
      <protection locked="0"/>
    </xf>
    <xf numFmtId="0" fontId="9" fillId="7" borderId="6" xfId="0" applyFont="1" applyFill="1" applyBorder="1" applyAlignment="1" applyProtection="1">
      <alignment wrapText="1"/>
      <protection locked="0"/>
    </xf>
    <xf numFmtId="0" fontId="64" fillId="5" borderId="0" xfId="0" applyFont="1" applyFill="1"/>
    <xf numFmtId="8" fontId="64" fillId="5" borderId="0" xfId="0" applyNumberFormat="1" applyFont="1" applyFill="1" applyAlignment="1">
      <alignment horizontal="right" indent="2"/>
    </xf>
    <xf numFmtId="0" fontId="64" fillId="5" borderId="0" xfId="0" applyFont="1" applyFill="1" applyAlignment="1">
      <alignment horizontal="left" indent="7"/>
    </xf>
    <xf numFmtId="0" fontId="56" fillId="0" borderId="0" xfId="0" applyFont="1" applyAlignment="1">
      <alignment vertical="center"/>
    </xf>
    <xf numFmtId="0" fontId="58" fillId="0" borderId="19" xfId="0" applyFont="1" applyBorder="1" applyAlignment="1">
      <alignment vertical="center"/>
    </xf>
    <xf numFmtId="165" fontId="65" fillId="0" borderId="19" xfId="0" applyNumberFormat="1" applyFont="1" applyBorder="1" applyAlignment="1">
      <alignment horizontal="center" vertical="center"/>
    </xf>
    <xf numFmtId="0" fontId="65" fillId="0" borderId="0" xfId="0" applyFont="1" applyAlignment="1">
      <alignment vertical="center"/>
    </xf>
    <xf numFmtId="164" fontId="65" fillId="0" borderId="19" xfId="0" applyNumberFormat="1" applyFont="1" applyBorder="1" applyAlignment="1">
      <alignment horizontal="center" vertical="center"/>
    </xf>
    <xf numFmtId="0" fontId="58" fillId="0" borderId="0" xfId="0" applyFont="1" applyAlignment="1">
      <alignment vertical="center"/>
    </xf>
    <xf numFmtId="165" fontId="65" fillId="0" borderId="0" xfId="0" applyNumberFormat="1" applyFont="1" applyAlignment="1">
      <alignment horizontal="center" vertical="center"/>
    </xf>
    <xf numFmtId="164" fontId="65" fillId="0" borderId="0" xfId="0" applyNumberFormat="1" applyFont="1" applyAlignment="1">
      <alignment horizontal="center" vertical="center"/>
    </xf>
    <xf numFmtId="0" fontId="69" fillId="0" borderId="0" xfId="0" applyFont="1" applyAlignment="1">
      <alignment vertical="center"/>
    </xf>
    <xf numFmtId="0" fontId="69" fillId="0" borderId="0" xfId="0" applyFont="1" applyAlignment="1">
      <alignment horizontal="left" vertical="center"/>
    </xf>
    <xf numFmtId="165" fontId="69" fillId="0" borderId="0" xfId="0" applyNumberFormat="1" applyFont="1" applyAlignment="1">
      <alignment horizontal="center" vertical="center"/>
    </xf>
    <xf numFmtId="166" fontId="69" fillId="0" borderId="0" xfId="0" applyNumberFormat="1" applyFont="1" applyAlignment="1">
      <alignment horizontal="center" vertical="center"/>
    </xf>
    <xf numFmtId="0" fontId="27" fillId="5" borderId="0" xfId="0" applyFont="1" applyFill="1"/>
    <xf numFmtId="0" fontId="9" fillId="5" borderId="0" xfId="0" applyFont="1" applyFill="1" applyAlignment="1" applyProtection="1">
      <alignment horizontal="center"/>
      <protection locked="0"/>
    </xf>
    <xf numFmtId="0" fontId="72" fillId="5" borderId="0" xfId="0" applyFont="1" applyFill="1" applyAlignment="1">
      <alignment horizontal="left" vertical="center" wrapText="1" readingOrder="1"/>
    </xf>
    <xf numFmtId="164" fontId="72" fillId="8" borderId="10" xfId="0" applyNumberFormat="1" applyFont="1" applyFill="1" applyBorder="1" applyAlignment="1">
      <alignment horizontal="center" vertical="center" wrapText="1" readingOrder="1"/>
    </xf>
    <xf numFmtId="0" fontId="72" fillId="5" borderId="1" xfId="0" applyFont="1" applyFill="1" applyBorder="1" applyAlignment="1">
      <alignment horizontal="left" vertical="center" wrapText="1" readingOrder="1"/>
    </xf>
    <xf numFmtId="165" fontId="72" fillId="5" borderId="0" xfId="0" applyNumberFormat="1" applyFont="1" applyFill="1" applyAlignment="1">
      <alignment horizontal="center" vertical="center" wrapText="1" readingOrder="1"/>
    </xf>
    <xf numFmtId="9" fontId="73" fillId="5" borderId="1" xfId="0" applyNumberFormat="1" applyFont="1" applyFill="1" applyBorder="1" applyAlignment="1">
      <alignment horizontal="center" vertical="center" wrapText="1" readingOrder="1"/>
    </xf>
    <xf numFmtId="0" fontId="9" fillId="5" borderId="1" xfId="0" applyFont="1" applyFill="1" applyBorder="1" applyAlignment="1">
      <alignment wrapText="1"/>
    </xf>
    <xf numFmtId="0" fontId="9" fillId="5" borderId="5" xfId="0" applyFont="1" applyFill="1" applyBorder="1"/>
    <xf numFmtId="165" fontId="72" fillId="5" borderId="0" xfId="0" applyNumberFormat="1" applyFont="1" applyFill="1" applyAlignment="1">
      <alignment horizontal="center" vertical="center" wrapText="1"/>
    </xf>
    <xf numFmtId="0" fontId="9" fillId="5" borderId="5" xfId="0" applyFont="1" applyFill="1" applyBorder="1" applyAlignment="1">
      <alignment wrapText="1"/>
    </xf>
    <xf numFmtId="0" fontId="9" fillId="5" borderId="3" xfId="0" applyFont="1" applyFill="1" applyBorder="1"/>
    <xf numFmtId="164" fontId="72" fillId="8" borderId="15" xfId="0" applyNumberFormat="1" applyFont="1" applyFill="1" applyBorder="1" applyAlignment="1">
      <alignment horizontal="center" vertical="center" wrapText="1" readingOrder="1"/>
    </xf>
    <xf numFmtId="164" fontId="72" fillId="8" borderId="17" xfId="0" applyNumberFormat="1" applyFont="1" applyFill="1" applyBorder="1" applyAlignment="1">
      <alignment horizontal="center" vertical="center" wrapText="1" readingOrder="1"/>
    </xf>
    <xf numFmtId="164" fontId="72" fillId="8" borderId="7" xfId="0" applyNumberFormat="1" applyFont="1" applyFill="1" applyBorder="1" applyAlignment="1">
      <alignment horizontal="center" vertical="center" wrapText="1" readingOrder="1"/>
    </xf>
    <xf numFmtId="9" fontId="73" fillId="5" borderId="0" xfId="0" applyNumberFormat="1" applyFont="1" applyFill="1" applyAlignment="1">
      <alignment horizontal="center" vertical="center" wrapText="1" readingOrder="1"/>
    </xf>
    <xf numFmtId="0" fontId="9" fillId="5" borderId="0" xfId="0" applyFont="1" applyFill="1" applyAlignment="1">
      <alignment wrapText="1"/>
    </xf>
    <xf numFmtId="164" fontId="9" fillId="5" borderId="10" xfId="5" applyNumberFormat="1" applyFont="1" applyFill="1" applyBorder="1" applyAlignment="1" applyProtection="1">
      <alignment horizontal="center"/>
    </xf>
    <xf numFmtId="165" fontId="9" fillId="8" borderId="16" xfId="0" applyNumberFormat="1" applyFont="1" applyFill="1" applyBorder="1" applyAlignment="1">
      <alignment horizontal="center" vertical="center" wrapText="1" readingOrder="1"/>
    </xf>
    <xf numFmtId="165" fontId="72" fillId="8" borderId="16" xfId="0" applyNumberFormat="1" applyFont="1" applyFill="1" applyBorder="1" applyAlignment="1">
      <alignment horizontal="center" vertical="center" wrapText="1" readingOrder="1"/>
    </xf>
    <xf numFmtId="165" fontId="9" fillId="8" borderId="9" xfId="0" applyNumberFormat="1" applyFont="1" applyFill="1" applyBorder="1" applyAlignment="1">
      <alignment horizontal="center" vertical="center" wrapText="1" readingOrder="1"/>
    </xf>
    <xf numFmtId="165" fontId="9" fillId="5" borderId="9" xfId="0" applyNumberFormat="1" applyFont="1" applyFill="1" applyBorder="1" applyAlignment="1">
      <alignment horizontal="center"/>
    </xf>
    <xf numFmtId="0" fontId="72" fillId="5" borderId="5" xfId="0" applyFont="1" applyFill="1" applyBorder="1" applyAlignment="1">
      <alignment horizontal="left" vertical="center" wrapText="1" indent="1" readingOrder="1"/>
    </xf>
    <xf numFmtId="9" fontId="73" fillId="5" borderId="5" xfId="0" applyNumberFormat="1" applyFont="1" applyFill="1" applyBorder="1" applyAlignment="1">
      <alignment horizontal="center" vertical="center" wrapText="1" readingOrder="1"/>
    </xf>
    <xf numFmtId="10" fontId="9" fillId="5" borderId="16" xfId="0" applyNumberFormat="1" applyFont="1" applyFill="1" applyBorder="1" applyAlignment="1">
      <alignment horizontal="center"/>
    </xf>
    <xf numFmtId="5" fontId="72" fillId="8" borderId="16" xfId="0" applyNumberFormat="1" applyFont="1" applyFill="1" applyBorder="1" applyAlignment="1">
      <alignment horizontal="center" vertical="center" wrapText="1" readingOrder="1"/>
    </xf>
    <xf numFmtId="6" fontId="9" fillId="5" borderId="16" xfId="0" applyNumberFormat="1" applyFont="1" applyFill="1" applyBorder="1" applyAlignment="1">
      <alignment horizontal="center"/>
    </xf>
    <xf numFmtId="164" fontId="72" fillId="8" borderId="8" xfId="0" applyNumberFormat="1" applyFont="1" applyFill="1" applyBorder="1" applyAlignment="1">
      <alignment horizontal="center" vertical="center" wrapText="1" readingOrder="1"/>
    </xf>
    <xf numFmtId="9" fontId="70" fillId="5" borderId="0" xfId="0" applyNumberFormat="1" applyFont="1" applyFill="1" applyAlignment="1">
      <alignment horizontal="center" vertical="center" wrapText="1" readingOrder="1"/>
    </xf>
    <xf numFmtId="2" fontId="72" fillId="5" borderId="2" xfId="0" applyNumberFormat="1" applyFont="1" applyFill="1" applyBorder="1" applyAlignment="1">
      <alignment horizontal="center" vertical="center" wrapText="1" readingOrder="1"/>
    </xf>
    <xf numFmtId="0" fontId="9" fillId="5" borderId="0" xfId="0" applyFont="1" applyFill="1" applyAlignment="1">
      <alignment vertical="center" readingOrder="1"/>
    </xf>
    <xf numFmtId="0" fontId="9" fillId="0" borderId="0" xfId="0" applyFont="1" applyAlignment="1">
      <alignment vertical="center" readingOrder="1"/>
    </xf>
    <xf numFmtId="164" fontId="72" fillId="5" borderId="10" xfId="0" applyNumberFormat="1" applyFont="1" applyFill="1" applyBorder="1" applyAlignment="1">
      <alignment horizontal="center" vertical="center" shrinkToFit="1"/>
    </xf>
    <xf numFmtId="164" fontId="72" fillId="5" borderId="16" xfId="0" applyNumberFormat="1" applyFont="1" applyFill="1" applyBorder="1" applyAlignment="1">
      <alignment horizontal="center" vertical="center" shrinkToFit="1"/>
    </xf>
    <xf numFmtId="164" fontId="72" fillId="5" borderId="9" xfId="0" applyNumberFormat="1" applyFont="1" applyFill="1" applyBorder="1" applyAlignment="1">
      <alignment horizontal="center" vertical="center" shrinkToFit="1"/>
    </xf>
    <xf numFmtId="165" fontId="72" fillId="5" borderId="1" xfId="0" applyNumberFormat="1" applyFont="1" applyFill="1" applyBorder="1" applyAlignment="1">
      <alignment horizontal="center" vertical="center" shrinkToFit="1"/>
    </xf>
    <xf numFmtId="165" fontId="72" fillId="5" borderId="0" xfId="0" applyNumberFormat="1" applyFont="1" applyFill="1" applyAlignment="1">
      <alignment horizontal="center" vertical="center" shrinkToFit="1"/>
    </xf>
    <xf numFmtId="165" fontId="72" fillId="5" borderId="5" xfId="0" applyNumberFormat="1" applyFont="1" applyFill="1" applyBorder="1" applyAlignment="1">
      <alignment horizontal="center" vertical="center" shrinkToFit="1"/>
    </xf>
    <xf numFmtId="165" fontId="9" fillId="5" borderId="16" xfId="0" applyNumberFormat="1" applyFont="1" applyFill="1" applyBorder="1" applyAlignment="1">
      <alignment horizontal="center"/>
    </xf>
    <xf numFmtId="164" fontId="72" fillId="8" borderId="2" xfId="0" applyNumberFormat="1" applyFont="1" applyFill="1" applyBorder="1" applyAlignment="1">
      <alignment horizontal="center" vertical="center" wrapText="1" readingOrder="1"/>
    </xf>
    <xf numFmtId="0" fontId="34" fillId="5" borderId="0" xfId="0" applyFont="1" applyFill="1" applyAlignment="1">
      <alignment vertical="center"/>
    </xf>
    <xf numFmtId="0" fontId="35" fillId="0" borderId="10" xfId="0" applyFont="1" applyBorder="1" applyAlignment="1">
      <alignment horizontal="center"/>
    </xf>
    <xf numFmtId="0" fontId="35" fillId="0" borderId="15" xfId="0" applyFont="1" applyBorder="1" applyAlignment="1">
      <alignment horizontal="center"/>
    </xf>
    <xf numFmtId="0" fontId="35" fillId="0" borderId="9" xfId="0" applyFont="1" applyBorder="1" applyAlignment="1">
      <alignment horizontal="centerContinuous"/>
    </xf>
    <xf numFmtId="0" fontId="35" fillId="0" borderId="7" xfId="0" applyFont="1" applyBorder="1" applyAlignment="1">
      <alignment horizontal="centerContinuous"/>
    </xf>
    <xf numFmtId="0" fontId="35" fillId="0" borderId="1" xfId="0" applyFont="1" applyBorder="1" applyAlignment="1">
      <alignment horizontal="centerContinuous"/>
    </xf>
    <xf numFmtId="0" fontId="23" fillId="0" borderId="0" xfId="0" applyFont="1" applyAlignment="1">
      <alignment horizontal="center"/>
    </xf>
    <xf numFmtId="0" fontId="35" fillId="0" borderId="16" xfId="0" applyFont="1" applyBorder="1" applyAlignment="1">
      <alignment horizontal="center"/>
    </xf>
    <xf numFmtId="0" fontId="35" fillId="0" borderId="0" xfId="0" applyFont="1" applyAlignment="1">
      <alignment horizontal="centerContinuous"/>
    </xf>
    <xf numFmtId="0" fontId="35" fillId="0" borderId="16" xfId="0" applyFont="1" applyBorder="1" applyAlignment="1">
      <alignment horizontal="centerContinuous"/>
    </xf>
    <xf numFmtId="164" fontId="67" fillId="5" borderId="0" xfId="0" applyNumberFormat="1" applyFont="1" applyFill="1" applyAlignment="1">
      <alignment horizontal="center"/>
    </xf>
    <xf numFmtId="0" fontId="2" fillId="0" borderId="0" xfId="0" applyFont="1" applyAlignment="1">
      <alignment horizontal="center"/>
    </xf>
    <xf numFmtId="37" fontId="15" fillId="0" borderId="0" xfId="0" applyNumberFormat="1" applyFont="1" applyAlignment="1">
      <alignment horizontal="left"/>
    </xf>
    <xf numFmtId="37" fontId="15" fillId="0" borderId="0" xfId="0" applyNumberFormat="1" applyFont="1" applyAlignment="1">
      <alignment horizontal="centerContinuous"/>
    </xf>
    <xf numFmtId="165" fontId="15" fillId="0" borderId="16" xfId="0" applyNumberFormat="1" applyFont="1" applyBorder="1" applyAlignment="1">
      <alignment horizontal="right"/>
    </xf>
    <xf numFmtId="165" fontId="15" fillId="0" borderId="0" xfId="0" applyNumberFormat="1" applyFont="1" applyAlignment="1">
      <alignment horizontal="right"/>
    </xf>
    <xf numFmtId="37" fontId="15" fillId="0" borderId="5" xfId="0" applyNumberFormat="1" applyFont="1" applyBorder="1" applyAlignment="1">
      <alignment horizontal="left"/>
    </xf>
    <xf numFmtId="37" fontId="15" fillId="0" borderId="5" xfId="0" applyNumberFormat="1" applyFont="1" applyBorder="1" applyAlignment="1">
      <alignment horizontal="center"/>
    </xf>
    <xf numFmtId="37" fontId="18" fillId="0" borderId="0" xfId="0" applyNumberFormat="1" applyFont="1" applyAlignment="1">
      <alignment horizontal="center"/>
    </xf>
    <xf numFmtId="37" fontId="36" fillId="0" borderId="0" xfId="0" applyNumberFormat="1" applyFont="1" applyAlignment="1">
      <alignment horizontal="center"/>
    </xf>
    <xf numFmtId="165" fontId="18" fillId="0" borderId="16" xfId="0" applyNumberFormat="1" applyFont="1" applyBorder="1" applyAlignment="1">
      <alignment horizontal="center"/>
    </xf>
    <xf numFmtId="37" fontId="34" fillId="0" borderId="0" xfId="0" applyNumberFormat="1" applyFont="1" applyAlignment="1">
      <alignment horizontal="center"/>
    </xf>
    <xf numFmtId="10" fontId="67" fillId="5" borderId="0" xfId="0" applyNumberFormat="1" applyFont="1" applyFill="1" applyAlignment="1">
      <alignment horizontal="center"/>
    </xf>
    <xf numFmtId="37" fontId="15" fillId="0" borderId="0" xfId="0" applyNumberFormat="1" applyFont="1" applyAlignment="1">
      <alignment horizontal="center"/>
    </xf>
    <xf numFmtId="37" fontId="35" fillId="0" borderId="0" xfId="0" applyNumberFormat="1" applyFont="1" applyAlignment="1">
      <alignment horizontal="center"/>
    </xf>
    <xf numFmtId="37" fontId="15" fillId="0" borderId="5" xfId="0" applyNumberFormat="1" applyFont="1" applyBorder="1" applyAlignment="1">
      <alignment horizontal="centerContinuous"/>
    </xf>
    <xf numFmtId="165" fontId="15" fillId="0" borderId="2" xfId="0" applyNumberFormat="1" applyFont="1" applyBorder="1" applyAlignment="1">
      <alignment horizontal="right"/>
    </xf>
    <xf numFmtId="2" fontId="2" fillId="0" borderId="0" xfId="0" applyNumberFormat="1" applyFont="1" applyAlignment="1">
      <alignment horizontal="center"/>
    </xf>
    <xf numFmtId="37" fontId="35" fillId="0" borderId="0" xfId="0" applyNumberFormat="1" applyFont="1" applyAlignment="1">
      <alignment horizontal="left"/>
    </xf>
    <xf numFmtId="37" fontId="37" fillId="0" borderId="0" xfId="0" applyNumberFormat="1" applyFont="1" applyAlignment="1">
      <alignment horizontal="center"/>
    </xf>
    <xf numFmtId="37" fontId="15" fillId="0" borderId="6" xfId="0" applyNumberFormat="1" applyFont="1" applyBorder="1" applyAlignment="1">
      <alignment horizontal="centerContinuous"/>
    </xf>
    <xf numFmtId="165" fontId="15" fillId="0" borderId="5" xfId="0" applyNumberFormat="1" applyFont="1" applyBorder="1" applyAlignment="1">
      <alignment horizontal="right"/>
    </xf>
    <xf numFmtId="37" fontId="15" fillId="5" borderId="0" xfId="0" applyNumberFormat="1" applyFont="1" applyFill="1" applyAlignment="1">
      <alignment horizontal="left"/>
    </xf>
    <xf numFmtId="37" fontId="18" fillId="0" borderId="1" xfId="0" applyNumberFormat="1" applyFont="1" applyBorder="1" applyAlignment="1">
      <alignment horizontal="center"/>
    </xf>
    <xf numFmtId="37" fontId="36" fillId="0" borderId="1" xfId="0" applyNumberFormat="1" applyFont="1" applyBorder="1" applyAlignment="1">
      <alignment horizontal="center"/>
    </xf>
    <xf numFmtId="37" fontId="18" fillId="0" borderId="8" xfId="0" applyNumberFormat="1" applyFont="1" applyBorder="1" applyAlignment="1">
      <alignment horizontal="center"/>
    </xf>
    <xf numFmtId="0" fontId="35" fillId="0" borderId="17" xfId="0" applyFont="1" applyBorder="1" applyAlignment="1">
      <alignment horizontal="center"/>
    </xf>
    <xf numFmtId="0" fontId="35" fillId="0" borderId="0" xfId="0" applyFont="1" applyAlignment="1">
      <alignment horizontal="center"/>
    </xf>
    <xf numFmtId="0" fontId="35" fillId="0" borderId="28" xfId="0" applyFont="1" applyBorder="1" applyAlignment="1">
      <alignment horizontal="center"/>
    </xf>
    <xf numFmtId="0" fontId="55" fillId="5" borderId="0" xfId="0" applyFont="1" applyFill="1" applyAlignment="1">
      <alignment horizontal="left" vertical="center"/>
    </xf>
    <xf numFmtId="0" fontId="15" fillId="0" borderId="0" xfId="0" applyFont="1" applyAlignment="1">
      <alignment horizontal="left"/>
    </xf>
    <xf numFmtId="164" fontId="18" fillId="0" borderId="0" xfId="5" applyNumberFormat="1" applyFont="1" applyBorder="1" applyAlignment="1">
      <alignment horizontal="center" vertical="center"/>
    </xf>
    <xf numFmtId="0" fontId="67" fillId="5" borderId="0" xfId="0" applyFont="1" applyFill="1" applyAlignment="1">
      <alignment horizontal="left" indent="2"/>
    </xf>
    <xf numFmtId="0" fontId="67" fillId="5" borderId="0" xfId="0" applyFont="1" applyFill="1"/>
    <xf numFmtId="6" fontId="67" fillId="5" borderId="0" xfId="0" applyNumberFormat="1" applyFont="1" applyFill="1" applyAlignment="1">
      <alignment horizontal="center"/>
    </xf>
    <xf numFmtId="164" fontId="67" fillId="5" borderId="0" xfId="5" applyNumberFormat="1" applyFont="1" applyFill="1" applyBorder="1" applyAlignment="1">
      <alignment horizontal="center"/>
    </xf>
    <xf numFmtId="49" fontId="29" fillId="4" borderId="0" xfId="0" applyNumberFormat="1" applyFont="1" applyFill="1" applyAlignment="1">
      <alignment horizontal="center" vertical="center" shrinkToFit="1"/>
    </xf>
    <xf numFmtId="49" fontId="29" fillId="4" borderId="0" xfId="0" applyNumberFormat="1" applyFont="1" applyFill="1" applyAlignment="1">
      <alignment horizontal="center" vertical="center"/>
    </xf>
    <xf numFmtId="0" fontId="9" fillId="0" borderId="0" xfId="0" applyFont="1" applyAlignment="1">
      <alignment horizontal="center" shrinkToFit="1"/>
    </xf>
    <xf numFmtId="0" fontId="75" fillId="5" borderId="0" xfId="0" applyFont="1" applyFill="1" applyAlignment="1">
      <alignment horizontal="right" indent="1"/>
    </xf>
    <xf numFmtId="0" fontId="75" fillId="5" borderId="0" xfId="0" applyFont="1" applyFill="1" applyAlignment="1">
      <alignment horizontal="center"/>
    </xf>
    <xf numFmtId="0" fontId="76" fillId="5" borderId="0" xfId="4" applyFont="1" applyFill="1" applyAlignment="1">
      <alignment horizontal="left"/>
    </xf>
    <xf numFmtId="0" fontId="59" fillId="0" borderId="0" xfId="0" applyFont="1"/>
    <xf numFmtId="10" fontId="55" fillId="3" borderId="2" xfId="0" applyNumberFormat="1" applyFont="1" applyFill="1" applyBorder="1" applyAlignment="1" applyProtection="1">
      <alignment horizontal="center"/>
      <protection locked="0"/>
    </xf>
    <xf numFmtId="0" fontId="9" fillId="5" borderId="0" xfId="0" applyFont="1" applyFill="1" applyAlignment="1">
      <alignment vertical="center"/>
    </xf>
    <xf numFmtId="0" fontId="20" fillId="2" borderId="21" xfId="0" applyFont="1" applyFill="1" applyBorder="1" applyAlignment="1">
      <alignment horizontal="center" vertical="center"/>
    </xf>
    <xf numFmtId="0" fontId="20" fillId="2" borderId="22" xfId="0" applyFont="1" applyFill="1" applyBorder="1" applyAlignment="1">
      <alignment horizontal="center" vertical="center"/>
    </xf>
    <xf numFmtId="0" fontId="18" fillId="5" borderId="0" xfId="0" applyFont="1" applyFill="1" applyAlignment="1">
      <alignment horizontal="left" indent="1"/>
    </xf>
    <xf numFmtId="0" fontId="9" fillId="0" borderId="0" xfId="0" applyFont="1" applyAlignment="1">
      <alignment shrinkToFit="1"/>
    </xf>
    <xf numFmtId="0" fontId="9" fillId="0" borderId="0" xfId="0" applyFont="1" applyAlignment="1">
      <alignment horizontal="left" shrinkToFit="1"/>
    </xf>
    <xf numFmtId="0" fontId="21" fillId="0" borderId="0" xfId="0" applyFont="1" applyAlignment="1">
      <alignment shrinkToFit="1"/>
    </xf>
    <xf numFmtId="0" fontId="9" fillId="0" borderId="3" xfId="0" applyFont="1" applyBorder="1" applyAlignment="1">
      <alignment shrinkToFit="1"/>
    </xf>
    <xf numFmtId="0" fontId="9" fillId="0" borderId="0" xfId="0" applyFont="1" applyAlignment="1">
      <alignment horizontal="right"/>
    </xf>
    <xf numFmtId="6" fontId="9" fillId="3" borderId="2" xfId="0" applyNumberFormat="1" applyFont="1" applyFill="1" applyBorder="1" applyAlignment="1" applyProtection="1">
      <alignment horizontal="right" indent="1" shrinkToFit="1"/>
      <protection locked="0"/>
    </xf>
    <xf numFmtId="6" fontId="55" fillId="3" borderId="2" xfId="0" applyNumberFormat="1" applyFont="1" applyFill="1" applyBorder="1" applyAlignment="1" applyProtection="1">
      <alignment horizontal="right" indent="1" shrinkToFit="1"/>
      <protection locked="0"/>
    </xf>
    <xf numFmtId="0" fontId="15" fillId="0" borderId="0" xfId="0" applyFont="1" applyAlignment="1">
      <alignment wrapText="1"/>
    </xf>
    <xf numFmtId="0" fontId="15" fillId="0" borderId="0" xfId="0" applyFont="1" applyAlignment="1">
      <alignment horizontal="left" wrapText="1"/>
    </xf>
    <xf numFmtId="0" fontId="18" fillId="0" borderId="0" xfId="0" applyFont="1" applyAlignment="1">
      <alignment vertical="top" wrapText="1"/>
    </xf>
    <xf numFmtId="0" fontId="80" fillId="5" borderId="0" xfId="0" applyFont="1" applyFill="1"/>
    <xf numFmtId="0" fontId="48" fillId="0" borderId="0" xfId="0" applyFont="1" applyAlignment="1">
      <alignment horizontal="center"/>
    </xf>
    <xf numFmtId="0" fontId="72" fillId="5" borderId="1" xfId="0" applyFont="1" applyFill="1" applyBorder="1" applyAlignment="1">
      <alignment horizontal="left" vertical="center" wrapText="1" indent="1" readingOrder="1"/>
    </xf>
    <xf numFmtId="6" fontId="18" fillId="0" borderId="16" xfId="0" applyNumberFormat="1" applyFont="1" applyBorder="1" applyAlignment="1">
      <alignment horizontal="right"/>
    </xf>
    <xf numFmtId="6" fontId="18" fillId="0" borderId="9" xfId="0" applyNumberFormat="1" applyFont="1" applyBorder="1" applyAlignment="1">
      <alignment horizontal="center"/>
    </xf>
    <xf numFmtId="9" fontId="1" fillId="5" borderId="0" xfId="0" applyNumberFormat="1" applyFont="1" applyFill="1" applyAlignment="1">
      <alignment horizontal="center"/>
    </xf>
    <xf numFmtId="0" fontId="1" fillId="0" borderId="0" xfId="0" applyFont="1" applyAlignment="1">
      <alignment horizontal="left" vertical="top" wrapText="1"/>
    </xf>
    <xf numFmtId="0" fontId="68" fillId="5" borderId="0" xfId="0" applyFont="1" applyFill="1" applyAlignment="1">
      <alignment horizontal="center"/>
    </xf>
    <xf numFmtId="0" fontId="77" fillId="5" borderId="0" xfId="0" applyFont="1" applyFill="1" applyAlignment="1">
      <alignment horizontal="center"/>
    </xf>
    <xf numFmtId="0" fontId="25" fillId="2" borderId="0" xfId="0" applyFont="1" applyFill="1" applyAlignment="1">
      <alignment horizontal="center"/>
    </xf>
    <xf numFmtId="0" fontId="11" fillId="0" borderId="2" xfId="0" applyFont="1" applyBorder="1" applyAlignment="1">
      <alignment horizontal="center" vertical="center" wrapText="1"/>
    </xf>
    <xf numFmtId="0" fontId="9" fillId="7" borderId="1" xfId="0" applyFont="1" applyFill="1" applyBorder="1" applyProtection="1">
      <protection locked="0"/>
    </xf>
    <xf numFmtId="0" fontId="60" fillId="0" borderId="0" xfId="0" applyFont="1" applyAlignment="1">
      <alignment horizontal="center" vertical="center"/>
    </xf>
    <xf numFmtId="0" fontId="32" fillId="2" borderId="3" xfId="0" applyFont="1" applyFill="1" applyBorder="1" applyAlignment="1">
      <alignment horizontal="left" indent="11"/>
    </xf>
    <xf numFmtId="0" fontId="65" fillId="5" borderId="0" xfId="0" applyFont="1" applyFill="1" applyAlignment="1">
      <alignment horizontal="center"/>
    </xf>
    <xf numFmtId="0" fontId="3" fillId="5" borderId="0" xfId="0" applyFont="1" applyFill="1" applyAlignment="1">
      <alignment horizontal="center"/>
    </xf>
    <xf numFmtId="0" fontId="3" fillId="5" borderId="1" xfId="0" applyFont="1" applyFill="1" applyBorder="1"/>
    <xf numFmtId="0" fontId="1" fillId="2" borderId="0" xfId="0" applyFont="1" applyFill="1"/>
    <xf numFmtId="6" fontId="9" fillId="7" borderId="10" xfId="0" applyNumberFormat="1" applyFont="1" applyFill="1" applyBorder="1"/>
    <xf numFmtId="6" fontId="9" fillId="7" borderId="2" xfId="0" applyNumberFormat="1" applyFont="1" applyFill="1" applyBorder="1"/>
    <xf numFmtId="0" fontId="0" fillId="0" borderId="9" xfId="0" applyBorder="1"/>
    <xf numFmtId="6" fontId="5" fillId="0" borderId="16" xfId="0" applyNumberFormat="1" applyFont="1" applyBorder="1"/>
    <xf numFmtId="6" fontId="0" fillId="0" borderId="16" xfId="0" applyNumberFormat="1" applyBorder="1"/>
    <xf numFmtId="6" fontId="12" fillId="0" borderId="16" xfId="0" applyNumberFormat="1" applyFont="1" applyBorder="1"/>
    <xf numFmtId="6" fontId="0" fillId="0" borderId="9" xfId="0" applyNumberFormat="1" applyBorder="1"/>
    <xf numFmtId="6" fontId="0" fillId="0" borderId="0" xfId="0" applyNumberFormat="1"/>
    <xf numFmtId="0" fontId="11" fillId="0" borderId="0" xfId="0" applyFont="1" applyAlignment="1">
      <alignment horizontal="center" vertical="center" wrapText="1"/>
    </xf>
    <xf numFmtId="6" fontId="5" fillId="0" borderId="0" xfId="0" applyNumberFormat="1" applyFont="1"/>
    <xf numFmtId="10" fontId="9" fillId="0" borderId="0" xfId="0" applyNumberFormat="1" applyFont="1" applyAlignment="1">
      <alignment horizontal="center"/>
    </xf>
    <xf numFmtId="0" fontId="9" fillId="0" borderId="0" xfId="0" applyFont="1" applyAlignment="1">
      <alignment horizontal="center" wrapText="1"/>
    </xf>
    <xf numFmtId="6" fontId="8" fillId="0" borderId="0" xfId="0" applyNumberFormat="1" applyFont="1"/>
    <xf numFmtId="6" fontId="8" fillId="0" borderId="0" xfId="0" applyNumberFormat="1" applyFont="1" applyAlignment="1">
      <alignment shrinkToFit="1"/>
    </xf>
    <xf numFmtId="0" fontId="9" fillId="5" borderId="2" xfId="0" applyFont="1" applyFill="1" applyBorder="1" applyAlignment="1" applyProtection="1">
      <alignment shrinkToFit="1"/>
      <protection locked="0"/>
    </xf>
    <xf numFmtId="0" fontId="9" fillId="3" borderId="2" xfId="0" applyFont="1" applyFill="1" applyBorder="1" applyAlignment="1" applyProtection="1">
      <alignment shrinkToFit="1"/>
      <protection locked="0"/>
    </xf>
    <xf numFmtId="0" fontId="17" fillId="0" borderId="0" xfId="12" applyFont="1"/>
    <xf numFmtId="0" fontId="30" fillId="0" borderId="31" xfId="12" applyFont="1" applyBorder="1" applyAlignment="1">
      <alignment horizontal="center" wrapText="1"/>
    </xf>
    <xf numFmtId="0" fontId="30" fillId="0" borderId="32" xfId="12" applyFont="1" applyBorder="1" applyAlignment="1">
      <alignment horizontal="center" wrapText="1"/>
    </xf>
    <xf numFmtId="0" fontId="17" fillId="0" borderId="9" xfId="12" applyFont="1" applyBorder="1" applyAlignment="1">
      <alignment horizontal="center" wrapText="1"/>
    </xf>
    <xf numFmtId="3" fontId="17" fillId="0" borderId="9" xfId="12" applyNumberFormat="1" applyFont="1" applyBorder="1" applyAlignment="1">
      <alignment horizontal="center" wrapText="1"/>
    </xf>
    <xf numFmtId="3" fontId="17" fillId="0" borderId="9" xfId="1" applyNumberFormat="1" applyFont="1" applyFill="1" applyBorder="1" applyAlignment="1" applyProtection="1">
      <alignment horizontal="center" wrapText="1"/>
    </xf>
    <xf numFmtId="0" fontId="17" fillId="0" borderId="2" xfId="12" applyFont="1" applyBorder="1" applyAlignment="1">
      <alignment horizontal="center" wrapText="1"/>
    </xf>
    <xf numFmtId="0" fontId="17" fillId="0" borderId="35" xfId="12" applyFont="1" applyBorder="1" applyAlignment="1">
      <alignment horizontal="center" wrapText="1"/>
    </xf>
    <xf numFmtId="3" fontId="17" fillId="0" borderId="35" xfId="12" applyNumberFormat="1" applyFont="1" applyBorder="1" applyAlignment="1">
      <alignment horizontal="center" wrapText="1"/>
    </xf>
    <xf numFmtId="3" fontId="17" fillId="0" borderId="35" xfId="1" applyNumberFormat="1" applyFont="1" applyFill="1" applyBorder="1" applyAlignment="1" applyProtection="1">
      <alignment horizontal="center" wrapText="1"/>
    </xf>
    <xf numFmtId="0" fontId="11" fillId="0" borderId="37" xfId="12" applyFont="1" applyBorder="1" applyAlignment="1">
      <alignment horizontal="right"/>
    </xf>
    <xf numFmtId="0" fontId="17" fillId="0" borderId="39" xfId="12" applyFont="1" applyBorder="1" applyAlignment="1">
      <alignment horizontal="left"/>
    </xf>
    <xf numFmtId="0" fontId="86" fillId="0" borderId="39" xfId="12" applyFont="1" applyBorder="1"/>
    <xf numFmtId="0" fontId="17" fillId="0" borderId="38" xfId="12" applyFont="1" applyBorder="1"/>
    <xf numFmtId="0" fontId="0" fillId="0" borderId="39" xfId="0" applyBorder="1"/>
    <xf numFmtId="0" fontId="11" fillId="0" borderId="40" xfId="12" applyFont="1" applyBorder="1" applyAlignment="1">
      <alignment horizontal="right"/>
    </xf>
    <xf numFmtId="165" fontId="11" fillId="0" borderId="40" xfId="12" applyNumberFormat="1" applyFont="1" applyBorder="1"/>
    <xf numFmtId="0" fontId="30" fillId="0" borderId="0" xfId="12" applyFont="1" applyAlignment="1">
      <alignment horizontal="center" vertical="center"/>
    </xf>
    <xf numFmtId="0" fontId="17" fillId="7" borderId="34" xfId="12" applyFont="1" applyFill="1" applyBorder="1" applyAlignment="1" applyProtection="1">
      <alignment horizontal="left"/>
      <protection locked="0"/>
    </xf>
    <xf numFmtId="0" fontId="17" fillId="7" borderId="9" xfId="12" applyFont="1" applyFill="1" applyBorder="1" applyAlignment="1" applyProtection="1">
      <alignment horizontal="center" vertical="center"/>
      <protection locked="0"/>
    </xf>
    <xf numFmtId="49" fontId="17" fillId="7" borderId="16" xfId="12" applyNumberFormat="1" applyFont="1" applyFill="1" applyBorder="1" applyAlignment="1" applyProtection="1">
      <alignment horizontal="center"/>
      <protection locked="0"/>
    </xf>
    <xf numFmtId="3" fontId="17" fillId="7" borderId="16" xfId="1" applyNumberFormat="1" applyFont="1" applyFill="1" applyBorder="1" applyAlignment="1" applyProtection="1">
      <alignment horizontal="center"/>
      <protection locked="0"/>
    </xf>
    <xf numFmtId="0" fontId="17" fillId="7" borderId="16" xfId="12" applyFont="1" applyFill="1" applyBorder="1" applyAlignment="1" applyProtection="1">
      <alignment horizontal="center"/>
      <protection locked="0"/>
    </xf>
    <xf numFmtId="0" fontId="17" fillId="7" borderId="16" xfId="12" applyFont="1" applyFill="1" applyBorder="1" applyAlignment="1" applyProtection="1">
      <alignment horizontal="center" wrapText="1"/>
      <protection locked="0"/>
    </xf>
    <xf numFmtId="0" fontId="17" fillId="7" borderId="2" xfId="12" applyFont="1" applyFill="1" applyBorder="1" applyAlignment="1" applyProtection="1">
      <alignment horizontal="center"/>
      <protection locked="0"/>
    </xf>
    <xf numFmtId="49" fontId="17" fillId="7" borderId="2" xfId="12" applyNumberFormat="1" applyFont="1" applyFill="1" applyBorder="1" applyAlignment="1" applyProtection="1">
      <alignment horizontal="center"/>
      <protection locked="0"/>
    </xf>
    <xf numFmtId="3" fontId="17" fillId="7" borderId="10" xfId="1" applyNumberFormat="1" applyFont="1" applyFill="1" applyBorder="1" applyAlignment="1" applyProtection="1">
      <alignment horizontal="center"/>
      <protection locked="0"/>
    </xf>
    <xf numFmtId="3" fontId="17" fillId="7" borderId="15" xfId="12" applyNumberFormat="1" applyFont="1" applyFill="1" applyBorder="1" applyAlignment="1" applyProtection="1">
      <alignment horizontal="center"/>
      <protection locked="0"/>
    </xf>
    <xf numFmtId="0" fontId="17" fillId="7" borderId="10" xfId="12" applyFont="1" applyFill="1" applyBorder="1" applyAlignment="1" applyProtection="1">
      <alignment horizontal="center"/>
      <protection locked="0"/>
    </xf>
    <xf numFmtId="0" fontId="17" fillId="7" borderId="35" xfId="12" applyFont="1" applyFill="1" applyBorder="1" applyAlignment="1" applyProtection="1">
      <alignment horizontal="center"/>
      <protection locked="0"/>
    </xf>
    <xf numFmtId="3" fontId="17" fillId="7" borderId="35" xfId="12" applyNumberFormat="1" applyFont="1" applyFill="1" applyBorder="1" applyProtection="1">
      <protection locked="0"/>
    </xf>
    <xf numFmtId="3" fontId="17" fillId="7" borderId="36" xfId="12" applyNumberFormat="1" applyFont="1" applyFill="1" applyBorder="1" applyAlignment="1" applyProtection="1">
      <alignment horizontal="center"/>
      <protection locked="0"/>
    </xf>
    <xf numFmtId="0" fontId="11" fillId="7" borderId="38" xfId="12" applyFont="1" applyFill="1" applyBorder="1"/>
    <xf numFmtId="0" fontId="17" fillId="5" borderId="0" xfId="0" applyFont="1" applyFill="1" applyAlignment="1">
      <alignment horizontal="left"/>
    </xf>
    <xf numFmtId="0" fontId="17" fillId="7" borderId="9" xfId="12" applyFont="1" applyFill="1" applyBorder="1" applyAlignment="1" applyProtection="1">
      <alignment wrapText="1"/>
      <protection locked="0"/>
    </xf>
    <xf numFmtId="0" fontId="17" fillId="7" borderId="2" xfId="12" applyFont="1" applyFill="1" applyBorder="1" applyProtection="1">
      <protection locked="0"/>
    </xf>
    <xf numFmtId="0" fontId="17" fillId="7" borderId="35" xfId="12" applyFont="1" applyFill="1" applyBorder="1" applyProtection="1">
      <protection locked="0"/>
    </xf>
    <xf numFmtId="0" fontId="87" fillId="0" borderId="0" xfId="12" applyFont="1" applyAlignment="1">
      <alignment wrapText="1"/>
    </xf>
    <xf numFmtId="0" fontId="15" fillId="5" borderId="0" xfId="0" applyFont="1" applyFill="1" applyAlignment="1">
      <alignment vertical="center"/>
    </xf>
    <xf numFmtId="0" fontId="0" fillId="9" borderId="0" xfId="0" applyFill="1"/>
    <xf numFmtId="0" fontId="1" fillId="5" borderId="0" xfId="0" applyFont="1" applyFill="1" applyAlignment="1" applyProtection="1">
      <alignment horizontal="center" shrinkToFit="1"/>
      <protection locked="0"/>
    </xf>
    <xf numFmtId="0" fontId="82" fillId="0" borderId="0" xfId="0" applyFont="1" applyAlignment="1">
      <alignment horizontal="left" vertical="top" wrapText="1"/>
    </xf>
    <xf numFmtId="0" fontId="82" fillId="0" borderId="0" xfId="0" applyFont="1" applyAlignment="1">
      <alignment vertical="top" wrapText="1"/>
    </xf>
    <xf numFmtId="0" fontId="1" fillId="0" borderId="0" xfId="0" applyFont="1" applyAlignment="1">
      <alignment horizontal="left"/>
    </xf>
    <xf numFmtId="0" fontId="1" fillId="5" borderId="0" xfId="0" applyFont="1" applyFill="1" applyAlignment="1">
      <alignment horizontal="center" shrinkToFit="1"/>
    </xf>
    <xf numFmtId="0" fontId="31" fillId="5" borderId="0" xfId="0" applyFont="1" applyFill="1"/>
    <xf numFmtId="0" fontId="62" fillId="2" borderId="0" xfId="0" applyFont="1" applyFill="1"/>
    <xf numFmtId="0" fontId="0" fillId="2" borderId="0" xfId="0" applyFill="1" applyAlignment="1">
      <alignment horizontal="right"/>
    </xf>
    <xf numFmtId="49" fontId="39" fillId="5" borderId="0" xfId="0" applyNumberFormat="1" applyFont="1" applyFill="1" applyAlignment="1">
      <alignment horizontal="center"/>
    </xf>
    <xf numFmtId="49" fontId="32" fillId="2" borderId="3" xfId="0" applyNumberFormat="1" applyFont="1" applyFill="1" applyBorder="1"/>
    <xf numFmtId="0" fontId="51" fillId="9" borderId="0" xfId="0" applyFont="1" applyFill="1"/>
    <xf numFmtId="0" fontId="78" fillId="2" borderId="0" xfId="0" applyFont="1" applyFill="1"/>
    <xf numFmtId="0" fontId="78" fillId="0" borderId="1" xfId="0" applyFont="1" applyBorder="1"/>
    <xf numFmtId="0" fontId="78" fillId="0" borderId="0" xfId="0" applyFont="1"/>
    <xf numFmtId="0" fontId="10" fillId="2" borderId="1" xfId="0" applyFont="1" applyFill="1" applyBorder="1"/>
    <xf numFmtId="0" fontId="3" fillId="2" borderId="1" xfId="0" applyFont="1" applyFill="1" applyBorder="1" applyAlignment="1">
      <alignment horizontal="center"/>
    </xf>
    <xf numFmtId="0" fontId="32" fillId="2" borderId="1" xfId="0" applyFont="1" applyFill="1" applyBorder="1" applyAlignment="1">
      <alignment horizontal="center"/>
    </xf>
    <xf numFmtId="0" fontId="3" fillId="5" borderId="1" xfId="0" applyFont="1" applyFill="1" applyBorder="1" applyAlignment="1">
      <alignment horizontal="center"/>
    </xf>
    <xf numFmtId="0" fontId="6" fillId="2" borderId="1" xfId="0" applyFont="1" applyFill="1" applyBorder="1"/>
    <xf numFmtId="0" fontId="1" fillId="2" borderId="1" xfId="0" applyFont="1" applyFill="1" applyBorder="1"/>
    <xf numFmtId="0" fontId="9" fillId="5" borderId="1" xfId="0" applyFont="1" applyFill="1" applyBorder="1" applyProtection="1">
      <protection locked="0"/>
    </xf>
    <xf numFmtId="0" fontId="9" fillId="7" borderId="1" xfId="0" applyFont="1" applyFill="1" applyBorder="1" applyAlignment="1">
      <alignment horizontal="center"/>
    </xf>
    <xf numFmtId="3" fontId="9" fillId="0" borderId="5" xfId="1" applyNumberFormat="1" applyFont="1" applyBorder="1" applyAlignment="1">
      <alignment horizontal="center"/>
    </xf>
    <xf numFmtId="0" fontId="46" fillId="0" borderId="5" xfId="0" applyFont="1" applyBorder="1" applyAlignment="1">
      <alignment horizontal="left"/>
    </xf>
    <xf numFmtId="0" fontId="11" fillId="0" borderId="5" xfId="0" applyFont="1" applyBorder="1" applyAlignment="1">
      <alignment horizontal="left"/>
    </xf>
    <xf numFmtId="3" fontId="11" fillId="0" borderId="5" xfId="1" applyNumberFormat="1" applyFont="1" applyBorder="1" applyAlignment="1" applyProtection="1">
      <alignment horizontal="center"/>
    </xf>
    <xf numFmtId="0" fontId="77" fillId="0" borderId="0" xfId="0" applyFont="1"/>
    <xf numFmtId="0" fontId="68" fillId="5" borderId="0" xfId="0" applyFont="1" applyFill="1" applyAlignment="1">
      <alignment horizontal="left"/>
    </xf>
    <xf numFmtId="0" fontId="65" fillId="0" borderId="0" xfId="0" applyFont="1" applyAlignment="1">
      <alignment horizontal="left"/>
    </xf>
    <xf numFmtId="0" fontId="77" fillId="5" borderId="0" xfId="0" applyFont="1" applyFill="1" applyAlignment="1">
      <alignment horizontal="left"/>
    </xf>
    <xf numFmtId="0" fontId="77" fillId="0" borderId="0" xfId="0" applyFont="1" applyAlignment="1">
      <alignment horizontal="left"/>
    </xf>
    <xf numFmtId="0" fontId="8" fillId="0" borderId="1" xfId="0" applyFont="1" applyBorder="1" applyAlignment="1">
      <alignment horizontal="right" indent="1"/>
    </xf>
    <xf numFmtId="6" fontId="5" fillId="0" borderId="9" xfId="0" applyNumberFormat="1" applyFont="1" applyBorder="1"/>
    <xf numFmtId="6" fontId="8" fillId="10" borderId="1" xfId="0" applyNumberFormat="1" applyFont="1" applyFill="1" applyBorder="1" applyAlignment="1">
      <alignment shrinkToFit="1"/>
    </xf>
    <xf numFmtId="6" fontId="8" fillId="10" borderId="1" xfId="0" applyNumberFormat="1" applyFont="1" applyFill="1" applyBorder="1" applyAlignment="1">
      <alignment horizontal="right" shrinkToFit="1"/>
    </xf>
    <xf numFmtId="0" fontId="30" fillId="0" borderId="2" xfId="12" applyFont="1" applyBorder="1" applyAlignment="1">
      <alignment horizontal="left"/>
    </xf>
    <xf numFmtId="3" fontId="17" fillId="5" borderId="2" xfId="12" applyNumberFormat="1" applyFont="1" applyFill="1" applyBorder="1" applyAlignment="1">
      <alignment horizontal="center"/>
    </xf>
    <xf numFmtId="0" fontId="17" fillId="5" borderId="2" xfId="12" applyFont="1" applyFill="1" applyBorder="1" applyAlignment="1">
      <alignment horizontal="center"/>
    </xf>
    <xf numFmtId="0" fontId="61" fillId="0" borderId="1" xfId="0" applyFont="1" applyBorder="1" applyAlignment="1">
      <alignment horizontal="left" vertical="center"/>
    </xf>
    <xf numFmtId="0" fontId="0" fillId="5" borderId="8" xfId="0" applyFill="1" applyBorder="1"/>
    <xf numFmtId="0" fontId="11" fillId="0" borderId="1" xfId="12" applyFont="1" applyBorder="1"/>
    <xf numFmtId="3" fontId="75" fillId="5" borderId="5" xfId="0" applyNumberFormat="1" applyFont="1" applyFill="1" applyBorder="1" applyAlignment="1">
      <alignment horizontal="center"/>
    </xf>
    <xf numFmtId="0" fontId="11" fillId="0" borderId="0" xfId="0" applyFont="1" applyAlignment="1">
      <alignment horizontal="center"/>
    </xf>
    <xf numFmtId="0" fontId="9" fillId="0" borderId="9" xfId="0" applyFont="1" applyBorder="1" applyAlignment="1">
      <alignment shrinkToFit="1"/>
    </xf>
    <xf numFmtId="6" fontId="55" fillId="7" borderId="9" xfId="0" applyNumberFormat="1" applyFont="1" applyFill="1" applyBorder="1" applyAlignment="1">
      <alignment horizontal="right" indent="1" shrinkToFit="1"/>
    </xf>
    <xf numFmtId="10" fontId="55" fillId="7" borderId="9" xfId="0" applyNumberFormat="1" applyFont="1" applyFill="1" applyBorder="1" applyAlignment="1">
      <alignment horizontal="center"/>
    </xf>
    <xf numFmtId="0" fontId="0" fillId="0" borderId="1" xfId="0" applyBorder="1" applyAlignment="1">
      <alignment horizontal="center"/>
    </xf>
    <xf numFmtId="6" fontId="9" fillId="0" borderId="9" xfId="0" applyNumberFormat="1" applyFont="1" applyBorder="1" applyAlignment="1">
      <alignment shrinkToFit="1"/>
    </xf>
    <xf numFmtId="6" fontId="9" fillId="0" borderId="2" xfId="0" applyNumberFormat="1" applyFont="1" applyBorder="1" applyAlignment="1">
      <alignment shrinkToFit="1"/>
    </xf>
    <xf numFmtId="0" fontId="3" fillId="7" borderId="2" xfId="0" applyFont="1" applyFill="1" applyBorder="1" applyAlignment="1" applyProtection="1">
      <alignment horizontal="left" shrinkToFit="1"/>
      <protection locked="0"/>
    </xf>
    <xf numFmtId="0" fontId="3" fillId="7" borderId="9" xfId="0" applyFont="1" applyFill="1" applyBorder="1" applyAlignment="1" applyProtection="1">
      <alignment horizontal="left" shrinkToFit="1"/>
      <protection locked="0"/>
    </xf>
    <xf numFmtId="44" fontId="11" fillId="8" borderId="32" xfId="0" applyNumberFormat="1" applyFont="1" applyFill="1" applyBorder="1" applyAlignment="1" applyProtection="1">
      <alignment horizontal="right" indent="1" shrinkToFit="1"/>
      <protection locked="0"/>
    </xf>
    <xf numFmtId="6" fontId="11" fillId="0" borderId="32" xfId="0" applyNumberFormat="1" applyFont="1" applyBorder="1" applyAlignment="1">
      <alignment shrinkToFit="1"/>
    </xf>
    <xf numFmtId="0" fontId="6" fillId="8" borderId="42" xfId="0" applyFont="1" applyFill="1" applyBorder="1" applyAlignment="1" applyProtection="1">
      <alignment horizontal="left" shrinkToFit="1"/>
      <protection locked="0"/>
    </xf>
    <xf numFmtId="10" fontId="11" fillId="8" borderId="32" xfId="0" applyNumberFormat="1" applyFont="1" applyFill="1" applyBorder="1" applyAlignment="1" applyProtection="1">
      <alignment horizontal="center"/>
      <protection locked="0"/>
    </xf>
    <xf numFmtId="0" fontId="28" fillId="11" borderId="0" xfId="0" applyFont="1" applyFill="1"/>
    <xf numFmtId="6" fontId="9" fillId="11" borderId="9" xfId="0" applyNumberFormat="1" applyFont="1" applyFill="1" applyBorder="1"/>
    <xf numFmtId="0" fontId="28" fillId="11" borderId="1" xfId="0" applyFont="1" applyFill="1" applyBorder="1"/>
    <xf numFmtId="6" fontId="0" fillId="11" borderId="9" xfId="0" applyNumberFormat="1" applyFill="1" applyBorder="1"/>
    <xf numFmtId="0" fontId="28" fillId="11" borderId="5" xfId="0" applyFont="1" applyFill="1" applyBorder="1"/>
    <xf numFmtId="0" fontId="8" fillId="0" borderId="0" xfId="0" applyFont="1" applyAlignment="1">
      <alignment horizontal="right" indent="1"/>
    </xf>
    <xf numFmtId="0" fontId="8" fillId="10" borderId="1" xfId="0" applyFont="1" applyFill="1" applyBorder="1" applyAlignment="1">
      <alignment horizontal="right" shrinkToFit="1"/>
    </xf>
    <xf numFmtId="0" fontId="18" fillId="0" borderId="0" xfId="0" applyFont="1" applyAlignment="1">
      <alignment vertical="top"/>
    </xf>
    <xf numFmtId="0" fontId="81" fillId="0" borderId="0" xfId="0" applyFont="1" applyAlignment="1">
      <alignment vertical="top" wrapText="1"/>
    </xf>
    <xf numFmtId="0" fontId="89" fillId="5" borderId="1" xfId="0" applyFont="1" applyFill="1" applyBorder="1"/>
    <xf numFmtId="0" fontId="8" fillId="0" borderId="2" xfId="0" applyFont="1" applyBorder="1" applyAlignment="1">
      <alignment horizontal="right" vertical="center"/>
    </xf>
    <xf numFmtId="8" fontId="5" fillId="0" borderId="2" xfId="0" applyNumberFormat="1" applyFont="1" applyBorder="1" applyAlignment="1">
      <alignment horizontal="right" vertical="center" shrinkToFit="1"/>
    </xf>
    <xf numFmtId="6" fontId="5" fillId="0" borderId="2" xfId="0" applyNumberFormat="1" applyFont="1" applyBorder="1" applyAlignment="1">
      <alignment horizontal="right" vertical="center" shrinkToFit="1"/>
    </xf>
    <xf numFmtId="0" fontId="3" fillId="0" borderId="2" xfId="0" applyFont="1" applyBorder="1" applyAlignment="1">
      <alignment horizontal="right" vertical="center"/>
    </xf>
    <xf numFmtId="0" fontId="9" fillId="0" borderId="2" xfId="0" applyFont="1" applyBorder="1" applyAlignment="1">
      <alignment horizontal="right" vertical="center"/>
    </xf>
    <xf numFmtId="0" fontId="1" fillId="0" borderId="0" xfId="0" applyFont="1" applyAlignment="1">
      <alignment horizontal="left" wrapText="1"/>
    </xf>
    <xf numFmtId="0" fontId="82" fillId="0" borderId="1" xfId="0" applyFont="1" applyBorder="1" applyAlignment="1">
      <alignment vertical="top"/>
    </xf>
    <xf numFmtId="0" fontId="81" fillId="0" borderId="1" xfId="0" applyFont="1" applyBorder="1" applyAlignment="1">
      <alignment vertical="top"/>
    </xf>
    <xf numFmtId="0" fontId="68" fillId="5" borderId="0" xfId="0" applyFont="1" applyFill="1"/>
    <xf numFmtId="0" fontId="65" fillId="5" borderId="0" xfId="0" applyFont="1" applyFill="1" applyAlignment="1">
      <alignment shrinkToFit="1"/>
    </xf>
    <xf numFmtId="0" fontId="1" fillId="0" borderId="0" xfId="0" applyFont="1" applyAlignment="1">
      <alignment vertical="top" wrapText="1"/>
    </xf>
    <xf numFmtId="165" fontId="18" fillId="0" borderId="9" xfId="0" applyNumberFormat="1" applyFont="1" applyBorder="1" applyAlignment="1">
      <alignment horizontal="center"/>
    </xf>
    <xf numFmtId="0" fontId="55" fillId="5" borderId="5" xfId="0" applyFont="1" applyFill="1" applyBorder="1" applyAlignment="1">
      <alignment horizontal="left" vertical="center"/>
    </xf>
    <xf numFmtId="0" fontId="77" fillId="5" borderId="0" xfId="0" applyFont="1" applyFill="1" applyAlignment="1">
      <alignment vertical="center"/>
    </xf>
    <xf numFmtId="6" fontId="67" fillId="5" borderId="0" xfId="0" applyNumberFormat="1" applyFont="1" applyFill="1"/>
    <xf numFmtId="6" fontId="1" fillId="5" borderId="0" xfId="0" applyNumberFormat="1" applyFont="1" applyFill="1" applyAlignment="1">
      <alignment horizontal="right"/>
    </xf>
    <xf numFmtId="6" fontId="1" fillId="5" borderId="1" xfId="0" applyNumberFormat="1" applyFont="1" applyFill="1" applyBorder="1"/>
    <xf numFmtId="0" fontId="11" fillId="5" borderId="1" xfId="0" applyFont="1" applyFill="1" applyBorder="1"/>
    <xf numFmtId="0" fontId="1" fillId="5" borderId="1" xfId="0" applyFont="1" applyFill="1" applyBorder="1" applyAlignment="1">
      <alignment horizontal="center"/>
    </xf>
    <xf numFmtId="0" fontId="65" fillId="5" borderId="0" xfId="0" applyFont="1" applyFill="1"/>
    <xf numFmtId="6" fontId="1" fillId="0" borderId="0" xfId="0" applyNumberFormat="1" applyFont="1" applyAlignment="1">
      <alignment horizontal="center"/>
    </xf>
    <xf numFmtId="6" fontId="59" fillId="5" borderId="0" xfId="0" applyNumberFormat="1" applyFont="1" applyFill="1" applyAlignment="1">
      <alignment horizontal="center"/>
    </xf>
    <xf numFmtId="6" fontId="15" fillId="5" borderId="0" xfId="0" applyNumberFormat="1" applyFont="1" applyFill="1" applyAlignment="1">
      <alignment horizontal="center"/>
    </xf>
    <xf numFmtId="0" fontId="18" fillId="5" borderId="0" xfId="0" applyFont="1" applyFill="1"/>
    <xf numFmtId="49" fontId="29" fillId="0" borderId="0" xfId="0" applyNumberFormat="1" applyFont="1" applyAlignment="1">
      <alignment horizontal="center" vertical="center"/>
    </xf>
    <xf numFmtId="0" fontId="20" fillId="2" borderId="43" xfId="0" applyFont="1" applyFill="1" applyBorder="1" applyAlignment="1">
      <alignment horizontal="center" vertical="center" wrapText="1"/>
    </xf>
    <xf numFmtId="6" fontId="20" fillId="5" borderId="1" xfId="3" applyNumberFormat="1" applyFont="1" applyFill="1" applyBorder="1" applyAlignment="1" applyProtection="1">
      <alignment horizontal="center" wrapText="1"/>
    </xf>
    <xf numFmtId="6" fontId="20" fillId="5" borderId="44" xfId="3" applyNumberFormat="1" applyFont="1" applyFill="1" applyBorder="1" applyAlignment="1" applyProtection="1">
      <alignment horizontal="center" wrapText="1"/>
    </xf>
    <xf numFmtId="49" fontId="29" fillId="0" borderId="0" xfId="0" applyNumberFormat="1" applyFont="1" applyAlignment="1">
      <alignment horizontal="left" vertical="center"/>
    </xf>
    <xf numFmtId="0" fontId="17" fillId="0" borderId="0" xfId="0" applyFont="1"/>
    <xf numFmtId="0" fontId="24" fillId="0" borderId="0" xfId="0" applyFont="1" applyAlignment="1">
      <alignment horizontal="right"/>
    </xf>
    <xf numFmtId="49" fontId="17" fillId="0" borderId="0" xfId="0" applyNumberFormat="1" applyFont="1" applyAlignment="1">
      <alignment horizontal="center"/>
    </xf>
    <xf numFmtId="0" fontId="57" fillId="0" borderId="0" xfId="0" applyFont="1" applyAlignment="1">
      <alignment horizontal="right" vertical="top" wrapText="1"/>
    </xf>
    <xf numFmtId="0" fontId="11" fillId="5" borderId="0" xfId="0" applyFont="1" applyFill="1" applyAlignment="1">
      <alignment horizontal="center" wrapText="1"/>
    </xf>
    <xf numFmtId="1" fontId="11" fillId="8" borderId="33" xfId="0" applyNumberFormat="1" applyFont="1" applyFill="1" applyBorder="1" applyAlignment="1" applyProtection="1">
      <alignment horizontal="center"/>
      <protection locked="0"/>
    </xf>
    <xf numFmtId="6" fontId="11" fillId="5" borderId="32" xfId="0" applyNumberFormat="1" applyFont="1" applyFill="1" applyBorder="1" applyAlignment="1">
      <alignment horizontal="center"/>
    </xf>
    <xf numFmtId="1" fontId="55" fillId="7" borderId="9" xfId="0" applyNumberFormat="1" applyFont="1" applyFill="1" applyBorder="1" applyAlignment="1">
      <alignment horizontal="center"/>
    </xf>
    <xf numFmtId="1" fontId="55" fillId="3" borderId="2" xfId="0" applyNumberFormat="1" applyFont="1" applyFill="1" applyBorder="1" applyAlignment="1" applyProtection="1">
      <alignment horizontal="center"/>
      <protection locked="0"/>
    </xf>
    <xf numFmtId="1" fontId="9" fillId="3" borderId="2" xfId="0" applyNumberFormat="1" applyFont="1" applyFill="1" applyBorder="1" applyAlignment="1" applyProtection="1">
      <alignment horizontal="center"/>
      <protection locked="0"/>
    </xf>
    <xf numFmtId="6" fontId="16" fillId="0" borderId="2" xfId="0" applyNumberFormat="1" applyFont="1" applyBorder="1" applyAlignment="1">
      <alignment horizontal="right" vertical="center"/>
    </xf>
    <xf numFmtId="5" fontId="11" fillId="0" borderId="2" xfId="0" applyNumberFormat="1" applyFont="1" applyBorder="1" applyAlignment="1">
      <alignment horizontal="right" vertical="center"/>
    </xf>
    <xf numFmtId="0" fontId="1" fillId="0" borderId="0" xfId="0" applyFont="1" applyAlignment="1">
      <alignment wrapText="1"/>
    </xf>
    <xf numFmtId="0" fontId="1" fillId="0" borderId="0" xfId="0" applyFont="1" applyAlignment="1">
      <alignment horizontal="right" vertical="top" wrapText="1"/>
    </xf>
    <xf numFmtId="167" fontId="1" fillId="0" borderId="0" xfId="0" applyNumberFormat="1" applyFont="1" applyAlignment="1">
      <alignment wrapText="1"/>
    </xf>
    <xf numFmtId="0" fontId="1" fillId="0" borderId="0" xfId="0" applyFont="1" applyAlignment="1">
      <alignment horizontal="center" wrapText="1"/>
    </xf>
    <xf numFmtId="0" fontId="1" fillId="5" borderId="0" xfId="0" applyFont="1" applyFill="1" applyAlignment="1">
      <alignment horizontal="center" vertical="top"/>
    </xf>
    <xf numFmtId="0" fontId="1" fillId="5" borderId="0" xfId="0" applyFont="1" applyFill="1" applyAlignment="1">
      <alignment horizontal="center" vertical="center" wrapText="1"/>
    </xf>
    <xf numFmtId="0" fontId="1" fillId="0" borderId="0" xfId="0" applyFont="1" applyAlignment="1">
      <alignment horizontal="center"/>
    </xf>
    <xf numFmtId="0" fontId="1" fillId="0" borderId="0" xfId="0" applyFont="1" applyAlignment="1">
      <alignment horizontal="center" vertical="center"/>
    </xf>
    <xf numFmtId="3" fontId="1" fillId="5" borderId="0" xfId="1" applyNumberFormat="1" applyFont="1" applyFill="1" applyBorder="1" applyAlignment="1" applyProtection="1">
      <alignment horizontal="left" indent="1"/>
    </xf>
    <xf numFmtId="0" fontId="1" fillId="5" borderId="0" xfId="0" applyFont="1" applyFill="1" applyAlignment="1">
      <alignment horizontal="left" indent="1"/>
    </xf>
    <xf numFmtId="0" fontId="1" fillId="5" borderId="3" xfId="0" applyFont="1" applyFill="1" applyBorder="1" applyAlignment="1">
      <alignment horizontal="left"/>
    </xf>
    <xf numFmtId="164" fontId="1" fillId="5" borderId="3" xfId="0" applyNumberFormat="1" applyFont="1" applyFill="1" applyBorder="1" applyAlignment="1">
      <alignment horizontal="center"/>
    </xf>
    <xf numFmtId="0" fontId="1" fillId="5" borderId="0" xfId="0" applyFont="1" applyFill="1" applyAlignment="1">
      <alignment horizontal="left"/>
    </xf>
    <xf numFmtId="0" fontId="1" fillId="5" borderId="1" xfId="0" applyFont="1" applyFill="1" applyBorder="1" applyAlignment="1">
      <alignment horizontal="left"/>
    </xf>
    <xf numFmtId="164" fontId="1" fillId="5" borderId="1" xfId="0" applyNumberFormat="1" applyFont="1" applyFill="1" applyBorder="1" applyAlignment="1">
      <alignment horizontal="center"/>
    </xf>
    <xf numFmtId="0" fontId="1" fillId="5" borderId="1" xfId="0" applyFont="1" applyFill="1" applyBorder="1" applyAlignment="1">
      <alignment horizontal="left" indent="2"/>
    </xf>
    <xf numFmtId="6" fontId="15" fillId="5" borderId="0" xfId="0" applyNumberFormat="1" applyFont="1" applyFill="1" applyAlignment="1">
      <alignment horizontal="center" vertical="center"/>
    </xf>
    <xf numFmtId="6" fontId="15" fillId="5" borderId="0" xfId="0" applyNumberFormat="1" applyFont="1" applyFill="1"/>
    <xf numFmtId="37" fontId="1" fillId="0" borderId="0" xfId="0" applyNumberFormat="1" applyFont="1" applyAlignment="1">
      <alignment horizontal="left" indent="1"/>
    </xf>
    <xf numFmtId="37" fontId="1" fillId="0" borderId="0" xfId="0" applyNumberFormat="1" applyFont="1" applyAlignment="1">
      <alignment horizontal="left"/>
    </xf>
    <xf numFmtId="37" fontId="1" fillId="0" borderId="0" xfId="0" applyNumberFormat="1" applyFont="1" applyAlignment="1">
      <alignment horizontal="left" vertical="top" indent="1"/>
    </xf>
    <xf numFmtId="37" fontId="1" fillId="0" borderId="0" xfId="0" applyNumberFormat="1" applyFont="1" applyAlignment="1">
      <alignment horizontal="left" vertical="top"/>
    </xf>
    <xf numFmtId="37" fontId="1" fillId="0" borderId="0" xfId="0" applyNumberFormat="1" applyFont="1" applyAlignment="1">
      <alignment horizontal="left" vertical="top" wrapText="1" indent="1"/>
    </xf>
    <xf numFmtId="37" fontId="1" fillId="0" borderId="0" xfId="0" applyNumberFormat="1" applyFont="1" applyAlignment="1">
      <alignment horizontal="center" vertical="center" wrapText="1"/>
    </xf>
    <xf numFmtId="0" fontId="1" fillId="0" borderId="0" xfId="0" applyFont="1" applyAlignment="1">
      <alignment horizontal="right" vertical="center"/>
    </xf>
    <xf numFmtId="165" fontId="1" fillId="0" borderId="16" xfId="0" applyNumberFormat="1" applyFont="1" applyBorder="1" applyAlignment="1">
      <alignment horizontal="right"/>
    </xf>
    <xf numFmtId="165" fontId="1" fillId="0" borderId="0" xfId="0" applyNumberFormat="1" applyFont="1" applyAlignment="1">
      <alignment horizontal="right"/>
    </xf>
    <xf numFmtId="37" fontId="1" fillId="0" borderId="0" xfId="0" applyNumberFormat="1" applyFont="1" applyAlignment="1">
      <alignment horizontal="centerContinuous"/>
    </xf>
    <xf numFmtId="37" fontId="1" fillId="0" borderId="5" xfId="0" applyNumberFormat="1" applyFont="1" applyBorder="1" applyAlignment="1">
      <alignment horizontal="centerContinuous"/>
    </xf>
    <xf numFmtId="165" fontId="1" fillId="0" borderId="2" xfId="0" applyNumberFormat="1" applyFont="1" applyBorder="1" applyAlignment="1">
      <alignment horizontal="right"/>
    </xf>
    <xf numFmtId="37" fontId="1" fillId="0" borderId="0" xfId="0" applyNumberFormat="1" applyFont="1" applyAlignment="1">
      <alignment horizontal="center"/>
    </xf>
    <xf numFmtId="37" fontId="1" fillId="0" borderId="0" xfId="0" applyNumberFormat="1" applyFont="1"/>
    <xf numFmtId="165" fontId="1" fillId="0" borderId="5" xfId="0" applyNumberFormat="1" applyFont="1" applyBorder="1" applyAlignment="1">
      <alignment horizontal="right"/>
    </xf>
    <xf numFmtId="37" fontId="1" fillId="5" borderId="0" xfId="0" applyNumberFormat="1" applyFont="1" applyFill="1" applyAlignment="1">
      <alignment horizontal="centerContinuous"/>
    </xf>
    <xf numFmtId="165" fontId="1" fillId="5" borderId="16" xfId="0" applyNumberFormat="1" applyFont="1" applyFill="1" applyBorder="1" applyAlignment="1">
      <alignment horizontal="right"/>
    </xf>
    <xf numFmtId="165" fontId="1" fillId="5" borderId="0" xfId="0" applyNumberFormat="1" applyFont="1" applyFill="1" applyAlignment="1">
      <alignment horizontal="right"/>
    </xf>
    <xf numFmtId="165" fontId="1" fillId="0" borderId="16" xfId="0" applyNumberFormat="1" applyFont="1" applyBorder="1" applyAlignment="1">
      <alignment horizontal="right" vertical="center"/>
    </xf>
    <xf numFmtId="2" fontId="1" fillId="0" borderId="0" xfId="0" applyNumberFormat="1" applyFont="1" applyAlignment="1">
      <alignment horizontal="center"/>
    </xf>
    <xf numFmtId="2" fontId="1" fillId="0" borderId="16" xfId="0" applyNumberFormat="1" applyFont="1" applyBorder="1" applyAlignment="1">
      <alignment horizontal="center"/>
    </xf>
    <xf numFmtId="165" fontId="1" fillId="7" borderId="9" xfId="0" applyNumberFormat="1" applyFont="1" applyFill="1" applyBorder="1" applyAlignment="1" applyProtection="1">
      <alignment horizontal="right"/>
      <protection locked="0"/>
    </xf>
    <xf numFmtId="165" fontId="1" fillId="7" borderId="1" xfId="0" applyNumberFormat="1" applyFont="1" applyFill="1" applyBorder="1" applyAlignment="1" applyProtection="1">
      <alignment horizontal="right"/>
      <protection locked="0"/>
    </xf>
    <xf numFmtId="37" fontId="1" fillId="5" borderId="0" xfId="0" applyNumberFormat="1" applyFont="1" applyFill="1" applyAlignment="1">
      <alignment horizontal="left"/>
    </xf>
    <xf numFmtId="165" fontId="1" fillId="3" borderId="6" xfId="0" applyNumberFormat="1" applyFont="1" applyFill="1" applyBorder="1" applyAlignment="1" applyProtection="1">
      <alignment horizontal="right"/>
      <protection locked="0"/>
    </xf>
    <xf numFmtId="165" fontId="1" fillId="7" borderId="5" xfId="0" applyNumberFormat="1" applyFont="1" applyFill="1" applyBorder="1" applyAlignment="1" applyProtection="1">
      <alignment horizontal="right"/>
      <protection locked="0"/>
    </xf>
    <xf numFmtId="165" fontId="1" fillId="7" borderId="2" xfId="0" applyNumberFormat="1" applyFont="1" applyFill="1" applyBorder="1" applyAlignment="1" applyProtection="1">
      <alignment horizontal="right"/>
      <protection locked="0"/>
    </xf>
    <xf numFmtId="165" fontId="1" fillId="5" borderId="6" xfId="0" applyNumberFormat="1" applyFont="1" applyFill="1" applyBorder="1" applyAlignment="1">
      <alignment horizontal="right"/>
    </xf>
    <xf numFmtId="165" fontId="1" fillId="5" borderId="6" xfId="0" applyNumberFormat="1" applyFont="1" applyFill="1" applyBorder="1" applyAlignment="1" applyProtection="1">
      <alignment horizontal="right"/>
      <protection locked="0"/>
    </xf>
    <xf numFmtId="37" fontId="1" fillId="0" borderId="18" xfId="0" applyNumberFormat="1" applyFont="1" applyBorder="1" applyAlignment="1">
      <alignment horizontal="centerContinuous"/>
    </xf>
    <xf numFmtId="6" fontId="1" fillId="0" borderId="16" xfId="0" applyNumberFormat="1" applyFont="1" applyBorder="1" applyAlignment="1">
      <alignment horizontal="right" vertical="center"/>
    </xf>
    <xf numFmtId="164" fontId="72" fillId="8" borderId="45" xfId="0" applyNumberFormat="1" applyFont="1" applyFill="1" applyBorder="1" applyAlignment="1">
      <alignment horizontal="center" vertical="center" wrapText="1" readingOrder="1"/>
    </xf>
    <xf numFmtId="164" fontId="9" fillId="7" borderId="45" xfId="0" applyNumberFormat="1" applyFont="1" applyFill="1" applyBorder="1" applyAlignment="1" applyProtection="1">
      <alignment horizontal="center"/>
      <protection locked="0"/>
    </xf>
    <xf numFmtId="164" fontId="72" fillId="5" borderId="45" xfId="0" applyNumberFormat="1" applyFont="1" applyFill="1" applyBorder="1" applyAlignment="1">
      <alignment horizontal="center" vertical="center" shrinkToFit="1"/>
    </xf>
    <xf numFmtId="0" fontId="9" fillId="7" borderId="45" xfId="0" applyFont="1" applyFill="1" applyBorder="1" applyAlignment="1" applyProtection="1">
      <alignment wrapText="1"/>
      <protection locked="0"/>
    </xf>
    <xf numFmtId="165" fontId="1" fillId="0" borderId="46" xfId="0" applyNumberFormat="1" applyFont="1" applyBorder="1" applyAlignment="1">
      <alignment horizontal="right"/>
    </xf>
    <xf numFmtId="165" fontId="1" fillId="0" borderId="47" xfId="0" applyNumberFormat="1" applyFont="1" applyBorder="1" applyAlignment="1">
      <alignment horizontal="right"/>
    </xf>
    <xf numFmtId="164" fontId="72" fillId="8" borderId="51" xfId="0" applyNumberFormat="1" applyFont="1" applyFill="1" applyBorder="1" applyAlignment="1">
      <alignment horizontal="center" vertical="center" wrapText="1" readingOrder="1"/>
    </xf>
    <xf numFmtId="0" fontId="47" fillId="6" borderId="48" xfId="0" applyFont="1" applyFill="1" applyBorder="1" applyAlignment="1">
      <alignment horizontal="center"/>
    </xf>
    <xf numFmtId="164" fontId="9" fillId="7" borderId="51" xfId="5" applyNumberFormat="1" applyFont="1" applyFill="1" applyBorder="1" applyAlignment="1" applyProtection="1">
      <alignment horizontal="center"/>
      <protection locked="0"/>
    </xf>
    <xf numFmtId="164" fontId="72" fillId="5" borderId="52" xfId="0" applyNumberFormat="1" applyFont="1" applyFill="1" applyBorder="1" applyAlignment="1">
      <alignment horizontal="center" vertical="center" shrinkToFit="1"/>
    </xf>
    <xf numFmtId="0" fontId="9" fillId="7" borderId="51" xfId="0" applyFont="1" applyFill="1" applyBorder="1" applyAlignment="1" applyProtection="1">
      <alignment wrapText="1"/>
      <protection locked="0"/>
    </xf>
    <xf numFmtId="2" fontId="9" fillId="8" borderId="51" xfId="0" applyNumberFormat="1" applyFont="1" applyFill="1" applyBorder="1" applyAlignment="1">
      <alignment horizontal="center" vertical="center" wrapText="1" readingOrder="1"/>
    </xf>
    <xf numFmtId="0" fontId="47" fillId="6" borderId="49" xfId="0" applyFont="1" applyFill="1" applyBorder="1" applyAlignment="1">
      <alignment horizontal="center"/>
    </xf>
    <xf numFmtId="170" fontId="9" fillId="5" borderId="51" xfId="0" applyNumberFormat="1" applyFont="1" applyFill="1" applyBorder="1" applyAlignment="1">
      <alignment horizontal="center"/>
    </xf>
    <xf numFmtId="164" fontId="72" fillId="5" borderId="51" xfId="0" applyNumberFormat="1" applyFont="1" applyFill="1" applyBorder="1" applyAlignment="1">
      <alignment horizontal="center" vertical="center" shrinkToFit="1"/>
    </xf>
    <xf numFmtId="165" fontId="20" fillId="0" borderId="20" xfId="0" applyNumberFormat="1" applyFont="1" applyBorder="1" applyAlignment="1">
      <alignment horizontal="center" vertical="center"/>
    </xf>
    <xf numFmtId="165" fontId="20" fillId="0" borderId="23" xfId="0" applyNumberFormat="1" applyFont="1" applyBorder="1" applyAlignment="1">
      <alignment horizontal="center" vertical="center"/>
    </xf>
    <xf numFmtId="0" fontId="11" fillId="0" borderId="0" xfId="0" applyFont="1" applyAlignment="1">
      <alignment vertical="center"/>
    </xf>
    <xf numFmtId="165" fontId="20" fillId="0" borderId="0" xfId="0" applyNumberFormat="1" applyFont="1" applyAlignment="1">
      <alignment horizontal="center" vertical="center"/>
    </xf>
    <xf numFmtId="165" fontId="33" fillId="0" borderId="0" xfId="0" applyNumberFormat="1" applyFont="1" applyAlignment="1">
      <alignment horizontal="center" vertical="center"/>
    </xf>
    <xf numFmtId="0" fontId="1" fillId="5" borderId="55" xfId="0" applyFont="1" applyFill="1" applyBorder="1" applyAlignment="1">
      <alignment horizontal="center" wrapText="1"/>
    </xf>
    <xf numFmtId="0" fontId="1" fillId="5" borderId="55" xfId="0" applyFont="1" applyFill="1" applyBorder="1" applyAlignment="1">
      <alignment horizontal="center" vertical="center"/>
    </xf>
    <xf numFmtId="0" fontId="1" fillId="5" borderId="57" xfId="0" applyFont="1" applyFill="1" applyBorder="1" applyAlignment="1">
      <alignment horizontal="center" vertical="center"/>
    </xf>
    <xf numFmtId="0" fontId="24" fillId="2" borderId="0" xfId="0" applyFont="1" applyFill="1"/>
    <xf numFmtId="0" fontId="1" fillId="0" borderId="56" xfId="0" applyFont="1" applyBorder="1" applyAlignment="1">
      <alignment horizontal="center" wrapText="1"/>
    </xf>
    <xf numFmtId="165" fontId="20" fillId="0" borderId="56" xfId="0" applyNumberFormat="1" applyFont="1" applyBorder="1" applyAlignment="1">
      <alignment horizontal="center" vertical="center"/>
    </xf>
    <xf numFmtId="165" fontId="33" fillId="0" borderId="56" xfId="0" applyNumberFormat="1" applyFont="1" applyBorder="1" applyAlignment="1">
      <alignment horizontal="center" vertical="center"/>
    </xf>
    <xf numFmtId="165" fontId="20" fillId="0" borderId="58" xfId="0" applyNumberFormat="1" applyFont="1" applyBorder="1" applyAlignment="1">
      <alignment horizontal="center" vertical="center"/>
    </xf>
    <xf numFmtId="165" fontId="72" fillId="8" borderId="51" xfId="0" applyNumberFormat="1" applyFont="1" applyFill="1" applyBorder="1" applyAlignment="1">
      <alignment horizontal="center" vertical="center" wrapText="1"/>
    </xf>
    <xf numFmtId="165" fontId="9" fillId="7" borderId="51" xfId="0" applyNumberFormat="1" applyFont="1" applyFill="1" applyBorder="1" applyAlignment="1" applyProtection="1">
      <alignment horizontal="center"/>
      <protection locked="0"/>
    </xf>
    <xf numFmtId="0" fontId="6" fillId="8" borderId="41" xfId="0" applyFont="1" applyFill="1" applyBorder="1" applyAlignment="1" applyProtection="1">
      <alignment shrinkToFit="1"/>
      <protection locked="0"/>
    </xf>
    <xf numFmtId="0" fontId="1" fillId="0" borderId="0" xfId="0" applyFont="1" applyAlignment="1">
      <alignment horizontal="left" vertical="center" wrapText="1"/>
    </xf>
    <xf numFmtId="0" fontId="15" fillId="0" borderId="0" xfId="0" applyFont="1" applyAlignment="1">
      <alignment horizontal="center" vertical="center" wrapText="1"/>
    </xf>
    <xf numFmtId="171" fontId="1" fillId="0" borderId="0" xfId="0" applyNumberFormat="1" applyFont="1" applyAlignment="1">
      <alignment horizontal="center" vertical="center" wrapText="1"/>
    </xf>
    <xf numFmtId="0" fontId="43" fillId="0" borderId="0" xfId="0" applyFont="1" applyAlignment="1" applyProtection="1">
      <alignment horizontal="center"/>
      <protection locked="0"/>
    </xf>
    <xf numFmtId="171" fontId="1" fillId="0" borderId="0" xfId="0" applyNumberFormat="1" applyFont="1" applyAlignment="1">
      <alignment horizontal="center" vertical="center"/>
    </xf>
    <xf numFmtId="0" fontId="1" fillId="0" borderId="0" xfId="0" applyFont="1" applyAlignment="1">
      <alignment horizontal="left" vertical="top"/>
    </xf>
    <xf numFmtId="171" fontId="1" fillId="0" borderId="0" xfId="0" applyNumberFormat="1" applyFont="1" applyAlignment="1" applyProtection="1">
      <alignment horizontal="center" vertical="center"/>
      <protection locked="0"/>
    </xf>
    <xf numFmtId="0" fontId="24" fillId="0" borderId="0" xfId="0" applyFont="1" applyAlignment="1">
      <alignment horizontal="right" vertical="center"/>
    </xf>
    <xf numFmtId="14" fontId="24" fillId="0" borderId="0" xfId="0" applyNumberFormat="1" applyFont="1" applyAlignment="1">
      <alignment horizontal="left" vertical="center"/>
    </xf>
    <xf numFmtId="0" fontId="88" fillId="0" borderId="0" xfId="0" applyFont="1" applyAlignment="1">
      <alignment horizontal="left"/>
    </xf>
    <xf numFmtId="0" fontId="43" fillId="0" borderId="0" xfId="0" applyFont="1"/>
    <xf numFmtId="0" fontId="24" fillId="0" borderId="0" xfId="0" applyFont="1" applyAlignment="1">
      <alignment horizontal="left" vertical="center"/>
    </xf>
    <xf numFmtId="0" fontId="74" fillId="0" borderId="0" xfId="0" applyFont="1"/>
    <xf numFmtId="171" fontId="74" fillId="0" borderId="0" xfId="0" applyNumberFormat="1" applyFont="1"/>
    <xf numFmtId="0" fontId="90" fillId="0" borderId="59" xfId="0" applyFont="1" applyBorder="1" applyAlignment="1">
      <alignment vertical="center" wrapText="1"/>
    </xf>
    <xf numFmtId="0" fontId="90" fillId="0" borderId="60" xfId="0" applyFont="1" applyBorder="1" applyAlignment="1">
      <alignment vertical="center" wrapText="1"/>
    </xf>
    <xf numFmtId="0" fontId="90" fillId="0" borderId="61" xfId="0" applyFont="1" applyBorder="1" applyAlignment="1">
      <alignment vertical="center" wrapText="1"/>
    </xf>
    <xf numFmtId="6" fontId="90" fillId="0" borderId="23" xfId="0" applyNumberFormat="1" applyFont="1" applyBorder="1" applyAlignment="1">
      <alignment vertical="center" wrapText="1"/>
    </xf>
    <xf numFmtId="0" fontId="15" fillId="0" borderId="0" xfId="0" applyFont="1" applyAlignment="1">
      <alignment vertical="center"/>
    </xf>
    <xf numFmtId="0" fontId="30" fillId="0" borderId="0" xfId="0" applyFont="1" applyAlignment="1">
      <alignment wrapText="1"/>
    </xf>
    <xf numFmtId="3" fontId="17" fillId="7" borderId="2" xfId="1" applyNumberFormat="1" applyFont="1" applyFill="1" applyBorder="1" applyAlignment="1" applyProtection="1">
      <alignment horizontal="center"/>
      <protection locked="0"/>
    </xf>
    <xf numFmtId="0" fontId="30" fillId="0" borderId="14" xfId="12" applyFont="1" applyBorder="1" applyAlignment="1">
      <alignment horizontal="center" wrapText="1"/>
    </xf>
    <xf numFmtId="3" fontId="17" fillId="0" borderId="2" xfId="1" applyNumberFormat="1" applyFont="1" applyFill="1" applyBorder="1" applyAlignment="1" applyProtection="1">
      <alignment horizontal="center" wrapText="1"/>
      <protection locked="0"/>
    </xf>
    <xf numFmtId="0" fontId="1" fillId="5" borderId="0" xfId="0" applyFont="1" applyFill="1" applyAlignment="1">
      <alignment horizontal="center" wrapText="1"/>
    </xf>
    <xf numFmtId="0" fontId="1" fillId="5" borderId="1" xfId="0" applyFont="1" applyFill="1" applyBorder="1" applyAlignment="1">
      <alignment horizontal="center" vertical="center"/>
    </xf>
    <xf numFmtId="0" fontId="81" fillId="0" borderId="0" xfId="0" applyFont="1" applyAlignment="1">
      <alignment horizontal="left" vertical="top" wrapText="1"/>
    </xf>
    <xf numFmtId="37" fontId="81" fillId="0" borderId="1" xfId="0" applyNumberFormat="1" applyFont="1" applyBorder="1" applyAlignment="1">
      <alignment horizontal="left" vertical="center" wrapText="1"/>
    </xf>
    <xf numFmtId="0" fontId="79" fillId="0" borderId="0" xfId="0" applyFont="1" applyAlignment="1">
      <alignment horizontal="centerContinuous" wrapText="1"/>
    </xf>
    <xf numFmtId="0" fontId="72" fillId="5" borderId="1" xfId="0" applyFont="1" applyFill="1" applyBorder="1" applyAlignment="1">
      <alignment horizontal="centerContinuous" vertical="center" wrapText="1" readingOrder="1"/>
    </xf>
    <xf numFmtId="0" fontId="72" fillId="5" borderId="0" xfId="0" applyFont="1" applyFill="1" applyAlignment="1">
      <alignment horizontal="centerContinuous" vertical="center" wrapText="1" readingOrder="1"/>
    </xf>
    <xf numFmtId="0" fontId="72" fillId="5" borderId="48" xfId="0" applyFont="1" applyFill="1" applyBorder="1" applyAlignment="1">
      <alignment horizontal="centerContinuous" vertical="center" wrapText="1" readingOrder="1"/>
    </xf>
    <xf numFmtId="0" fontId="72" fillId="5" borderId="49" xfId="0" applyFont="1" applyFill="1" applyBorder="1" applyAlignment="1">
      <alignment horizontal="centerContinuous" vertical="center" wrapText="1" readingOrder="1"/>
    </xf>
    <xf numFmtId="0" fontId="72" fillId="5" borderId="50" xfId="0" applyFont="1" applyFill="1" applyBorder="1" applyAlignment="1">
      <alignment horizontal="centerContinuous" vertical="center" wrapText="1" readingOrder="1"/>
    </xf>
    <xf numFmtId="0" fontId="11" fillId="5" borderId="53" xfId="0" applyFont="1" applyFill="1" applyBorder="1" applyAlignment="1">
      <alignment horizontal="centerContinuous" vertical="center" wrapText="1"/>
    </xf>
    <xf numFmtId="0" fontId="11" fillId="5" borderId="54" xfId="0" applyFont="1" applyFill="1" applyBorder="1" applyAlignment="1">
      <alignment horizontal="centerContinuous" vertical="center" wrapText="1"/>
    </xf>
    <xf numFmtId="0" fontId="79" fillId="0" borderId="0" xfId="0" applyFont="1" applyAlignment="1">
      <alignment horizontal="centerContinuous" vertical="center" wrapText="1"/>
    </xf>
    <xf numFmtId="0" fontId="72" fillId="5" borderId="4" xfId="0" applyFont="1" applyFill="1" applyBorder="1" applyAlignment="1">
      <alignment horizontal="centerContinuous" vertical="center" wrapText="1" readingOrder="1"/>
    </xf>
    <xf numFmtId="0" fontId="72" fillId="5" borderId="5" xfId="0" applyFont="1" applyFill="1" applyBorder="1" applyAlignment="1">
      <alignment horizontal="centerContinuous" vertical="center" wrapText="1" readingOrder="1"/>
    </xf>
    <xf numFmtId="0" fontId="72" fillId="5" borderId="6" xfId="0" applyFont="1" applyFill="1" applyBorder="1" applyAlignment="1">
      <alignment horizontal="centerContinuous" vertical="center" wrapText="1" readingOrder="1"/>
    </xf>
    <xf numFmtId="0" fontId="72" fillId="5" borderId="15" xfId="0" applyFont="1" applyFill="1" applyBorder="1" applyAlignment="1">
      <alignment horizontal="centerContinuous" vertical="center" wrapText="1" readingOrder="1"/>
    </xf>
    <xf numFmtId="0" fontId="72" fillId="5" borderId="3" xfId="0" applyFont="1" applyFill="1" applyBorder="1" applyAlignment="1">
      <alignment horizontal="centerContinuous" vertical="center" wrapText="1" readingOrder="1"/>
    </xf>
    <xf numFmtId="0" fontId="72" fillId="5" borderId="24" xfId="0" applyFont="1" applyFill="1" applyBorder="1" applyAlignment="1">
      <alignment horizontal="centerContinuous" vertical="center" wrapText="1" readingOrder="1"/>
    </xf>
    <xf numFmtId="0" fontId="72" fillId="5" borderId="17" xfId="0" applyFont="1" applyFill="1" applyBorder="1" applyAlignment="1">
      <alignment horizontal="centerContinuous" vertical="center" wrapText="1" readingOrder="1"/>
    </xf>
    <xf numFmtId="0" fontId="72" fillId="5" borderId="18" xfId="0" applyFont="1" applyFill="1" applyBorder="1" applyAlignment="1">
      <alignment horizontal="centerContinuous" vertical="center" wrapText="1" readingOrder="1"/>
    </xf>
    <xf numFmtId="0" fontId="72" fillId="5" borderId="7" xfId="0" applyFont="1" applyFill="1" applyBorder="1" applyAlignment="1">
      <alignment horizontal="centerContinuous" vertical="center" wrapText="1" readingOrder="1"/>
    </xf>
    <xf numFmtId="0" fontId="72" fillId="5" borderId="8" xfId="0" applyFont="1" applyFill="1" applyBorder="1" applyAlignment="1">
      <alignment horizontal="centerContinuous" vertical="center" wrapText="1" readingOrder="1"/>
    </xf>
    <xf numFmtId="0" fontId="1" fillId="5" borderId="63" xfId="0" applyFont="1" applyFill="1" applyBorder="1" applyAlignment="1">
      <alignment horizontal="center" wrapText="1"/>
    </xf>
    <xf numFmtId="0" fontId="72" fillId="5" borderId="62" xfId="0" applyFont="1" applyFill="1" applyBorder="1" applyAlignment="1">
      <alignment horizontal="centerContinuous" vertical="center" wrapText="1" readingOrder="1"/>
    </xf>
    <xf numFmtId="0" fontId="72" fillId="5" borderId="63" xfId="0" applyFont="1" applyFill="1" applyBorder="1" applyAlignment="1">
      <alignment horizontal="centerContinuous" vertical="center" wrapText="1" readingOrder="1"/>
    </xf>
    <xf numFmtId="0" fontId="72" fillId="5" borderId="64" xfId="0" applyFont="1" applyFill="1" applyBorder="1" applyAlignment="1">
      <alignment horizontal="centerContinuous" vertical="center" wrapText="1" readingOrder="1"/>
    </xf>
    <xf numFmtId="0" fontId="81" fillId="0" borderId="3" xfId="0" applyFont="1" applyBorder="1" applyAlignment="1">
      <alignment horizontal="centerContinuous" vertical="top" wrapText="1"/>
    </xf>
    <xf numFmtId="0" fontId="82" fillId="0" borderId="3" xfId="0" applyFont="1" applyBorder="1" applyAlignment="1">
      <alignment horizontal="centerContinuous" vertical="top" wrapText="1"/>
    </xf>
    <xf numFmtId="0" fontId="44" fillId="0" borderId="0" xfId="0" applyFont="1" applyAlignment="1">
      <alignment horizontal="centerContinuous" wrapText="1"/>
    </xf>
    <xf numFmtId="0" fontId="43" fillId="0" borderId="5" xfId="0" applyFont="1" applyBorder="1" applyAlignment="1">
      <alignment horizontal="centerContinuous" wrapText="1"/>
    </xf>
    <xf numFmtId="0" fontId="1" fillId="2" borderId="1" xfId="0" applyFont="1" applyFill="1" applyBorder="1" applyAlignment="1">
      <alignment horizontal="centerContinuous"/>
    </xf>
    <xf numFmtId="0" fontId="1" fillId="2" borderId="1" xfId="0" applyFont="1" applyFill="1" applyBorder="1" applyAlignment="1">
      <alignment horizontal="centerContinuous" wrapText="1"/>
    </xf>
    <xf numFmtId="0" fontId="1" fillId="2" borderId="5" xfId="0" applyFont="1" applyFill="1" applyBorder="1" applyAlignment="1">
      <alignment horizontal="centerContinuous" wrapText="1"/>
    </xf>
    <xf numFmtId="0" fontId="81" fillId="0" borderId="0" xfId="0" applyFont="1" applyAlignment="1">
      <alignment horizontal="centerContinuous" vertical="top" wrapText="1"/>
    </xf>
    <xf numFmtId="0" fontId="81" fillId="0" borderId="65" xfId="0" applyFont="1" applyBorder="1" applyAlignment="1">
      <alignment horizontal="centerContinuous" vertical="top" wrapText="1"/>
    </xf>
    <xf numFmtId="37" fontId="81" fillId="0" borderId="3" xfId="0" applyNumberFormat="1" applyFont="1" applyBorder="1" applyAlignment="1">
      <alignment horizontal="centerContinuous" vertical="center" wrapText="1"/>
    </xf>
    <xf numFmtId="0" fontId="66" fillId="2" borderId="0" xfId="0" applyFont="1" applyFill="1"/>
    <xf numFmtId="0" fontId="1" fillId="7" borderId="4" xfId="0" applyFont="1" applyFill="1" applyBorder="1" applyAlignment="1" applyProtection="1">
      <alignment horizontal="center" vertical="center" wrapText="1"/>
      <protection locked="0"/>
    </xf>
    <xf numFmtId="0" fontId="1" fillId="7" borderId="5" xfId="0" applyFont="1" applyFill="1" applyBorder="1" applyAlignment="1" applyProtection="1">
      <alignment horizontal="centerContinuous" vertical="center" wrapText="1"/>
      <protection locked="0"/>
    </xf>
    <xf numFmtId="0" fontId="1" fillId="7" borderId="6" xfId="0" applyFont="1" applyFill="1" applyBorder="1" applyAlignment="1" applyProtection="1">
      <alignment horizontal="centerContinuous" vertical="center" wrapText="1"/>
      <protection locked="0"/>
    </xf>
    <xf numFmtId="9" fontId="70" fillId="5" borderId="45" xfId="0" applyNumberFormat="1" applyFont="1" applyFill="1" applyBorder="1" applyAlignment="1">
      <alignment horizontal="centerContinuous" vertical="center" wrapText="1" readingOrder="1"/>
    </xf>
    <xf numFmtId="0" fontId="91" fillId="0" borderId="0" xfId="0" applyFont="1" applyAlignment="1">
      <alignment horizontal="right" vertical="top" wrapText="1"/>
    </xf>
    <xf numFmtId="0" fontId="91" fillId="0" borderId="0" xfId="0" applyFont="1" applyAlignment="1">
      <alignment wrapText="1"/>
    </xf>
    <xf numFmtId="0" fontId="91" fillId="0" borderId="0" xfId="0" applyFont="1" applyAlignment="1">
      <alignment vertical="top" wrapText="1"/>
    </xf>
    <xf numFmtId="0" fontId="91" fillId="0" borderId="0" xfId="0" applyFont="1" applyAlignment="1">
      <alignment horizontal="left" vertical="top" wrapText="1" indent="5"/>
    </xf>
    <xf numFmtId="0" fontId="93" fillId="0" borderId="0" xfId="0" applyFont="1" applyAlignment="1">
      <alignment horizontal="right"/>
    </xf>
    <xf numFmtId="5" fontId="94" fillId="5" borderId="0" xfId="0" applyNumberFormat="1" applyFont="1" applyFill="1" applyAlignment="1">
      <alignment horizontal="right"/>
    </xf>
    <xf numFmtId="0" fontId="95" fillId="0" borderId="0" xfId="0" applyFont="1" applyAlignment="1">
      <alignment horizontal="left" indent="5"/>
    </xf>
    <xf numFmtId="0" fontId="96" fillId="0" borderId="0" xfId="0" applyFont="1" applyAlignment="1">
      <alignment horizontal="left" indent="5"/>
    </xf>
    <xf numFmtId="164" fontId="97" fillId="5" borderId="17" xfId="0" applyNumberFormat="1" applyFont="1" applyFill="1" applyBorder="1" applyAlignment="1">
      <alignment horizontal="center" vertical="center" shrinkToFit="1"/>
    </xf>
    <xf numFmtId="0" fontId="98" fillId="0" borderId="0" xfId="0" applyFont="1" applyAlignment="1">
      <alignment horizontal="center"/>
    </xf>
    <xf numFmtId="0" fontId="97" fillId="0" borderId="0" xfId="0" applyFont="1"/>
    <xf numFmtId="6" fontId="97" fillId="0" borderId="0" xfId="0" applyNumberFormat="1" applyFont="1"/>
    <xf numFmtId="0" fontId="97" fillId="5" borderId="0" xfId="0" applyFont="1" applyFill="1"/>
    <xf numFmtId="165" fontId="63" fillId="0" borderId="0" xfId="0" applyNumberFormat="1" applyFont="1" applyAlignment="1">
      <alignment horizontal="center" vertical="top"/>
    </xf>
    <xf numFmtId="0" fontId="77" fillId="5" borderId="0" xfId="0" applyFont="1" applyFill="1" applyAlignment="1">
      <alignment horizontal="center" wrapText="1"/>
    </xf>
    <xf numFmtId="0" fontId="65" fillId="0" borderId="0" xfId="0" applyFont="1" applyAlignment="1">
      <alignment horizontal="center" wrapText="1"/>
    </xf>
    <xf numFmtId="0" fontId="15" fillId="0" borderId="0" xfId="0" applyFont="1" applyAlignment="1">
      <alignment horizontal="left" wrapText="1"/>
    </xf>
    <xf numFmtId="0" fontId="1" fillId="0" borderId="0" xfId="0" applyFont="1" applyAlignment="1">
      <alignment horizontal="center" wrapText="1"/>
    </xf>
    <xf numFmtId="167" fontId="1" fillId="0" borderId="0" xfId="0" applyNumberFormat="1" applyFont="1" applyAlignment="1">
      <alignment wrapText="1"/>
    </xf>
    <xf numFmtId="0" fontId="1" fillId="0" borderId="0" xfId="0" applyFont="1" applyAlignment="1">
      <alignment wrapText="1"/>
    </xf>
    <xf numFmtId="0" fontId="65" fillId="2" borderId="0" xfId="0" applyFont="1" applyFill="1" applyAlignment="1">
      <alignment horizontal="left" wrapText="1"/>
    </xf>
    <xf numFmtId="9" fontId="70" fillId="5" borderId="48" xfId="0" applyNumberFormat="1" applyFont="1" applyFill="1" applyBorder="1" applyAlignment="1">
      <alignment horizontal="center" vertical="center" wrapText="1" readingOrder="1"/>
    </xf>
    <xf numFmtId="9" fontId="70" fillId="5" borderId="50" xfId="0" applyNumberFormat="1" applyFont="1" applyFill="1" applyBorder="1" applyAlignment="1">
      <alignment horizontal="center" vertical="center" wrapText="1" readingOrder="1"/>
    </xf>
    <xf numFmtId="0" fontId="11" fillId="0" borderId="0" xfId="0" applyFont="1" applyAlignment="1">
      <alignment horizontal="center" vertical="center" shrinkToFit="1"/>
    </xf>
    <xf numFmtId="9" fontId="70" fillId="5" borderId="4" xfId="0" applyNumberFormat="1" applyFont="1" applyFill="1" applyBorder="1" applyAlignment="1">
      <alignment horizontal="center" vertical="center" shrinkToFit="1" readingOrder="1"/>
    </xf>
    <xf numFmtId="9" fontId="70" fillId="5" borderId="6" xfId="0" applyNumberFormat="1" applyFont="1" applyFill="1" applyBorder="1" applyAlignment="1">
      <alignment horizontal="center" vertical="center" shrinkToFit="1" readingOrder="1"/>
    </xf>
    <xf numFmtId="9" fontId="70" fillId="5" borderId="5" xfId="0" applyNumberFormat="1" applyFont="1" applyFill="1" applyBorder="1" applyAlignment="1">
      <alignment horizontal="center" vertical="center" shrinkToFit="1" readingOrder="1"/>
    </xf>
    <xf numFmtId="0" fontId="63" fillId="5" borderId="5" xfId="0" applyFont="1" applyFill="1" applyBorder="1" applyAlignment="1">
      <alignment horizontal="center" shrinkToFit="1" readingOrder="1"/>
    </xf>
    <xf numFmtId="165" fontId="1" fillId="0" borderId="0" xfId="0" applyNumberFormat="1" applyFont="1" applyAlignment="1">
      <alignment horizontal="center"/>
    </xf>
    <xf numFmtId="0" fontId="11" fillId="5" borderId="25" xfId="0" applyFont="1" applyFill="1" applyBorder="1" applyAlignment="1">
      <alignment horizontal="center"/>
    </xf>
    <xf numFmtId="0" fontId="11" fillId="5" borderId="26" xfId="0" applyFont="1" applyFill="1" applyBorder="1" applyAlignment="1">
      <alignment horizontal="center"/>
    </xf>
    <xf numFmtId="0" fontId="11" fillId="5" borderId="27" xfId="0" applyFont="1" applyFill="1" applyBorder="1" applyAlignment="1">
      <alignment horizontal="center"/>
    </xf>
    <xf numFmtId="165" fontId="9" fillId="5" borderId="4" xfId="2" applyNumberFormat="1" applyFont="1" applyFill="1" applyBorder="1" applyAlignment="1" applyProtection="1">
      <alignment horizontal="center" vertical="center" readingOrder="1"/>
    </xf>
    <xf numFmtId="165" fontId="9" fillId="5" borderId="6" xfId="2" applyNumberFormat="1" applyFont="1" applyFill="1" applyBorder="1" applyAlignment="1" applyProtection="1">
      <alignment horizontal="center" vertical="center" readingOrder="1"/>
    </xf>
    <xf numFmtId="0" fontId="1" fillId="0" borderId="0" xfId="0" applyFont="1" applyAlignment="1">
      <alignment horizontal="center"/>
    </xf>
    <xf numFmtId="0" fontId="65" fillId="5" borderId="0" xfId="0" applyFont="1" applyFill="1" applyAlignment="1">
      <alignment horizontal="center"/>
    </xf>
    <xf numFmtId="0" fontId="68" fillId="5" borderId="0" xfId="0" applyFont="1" applyFill="1" applyAlignment="1">
      <alignment horizontal="center"/>
    </xf>
    <xf numFmtId="9" fontId="70" fillId="5" borderId="15" xfId="0" applyNumberFormat="1" applyFont="1" applyFill="1" applyBorder="1" applyAlignment="1">
      <alignment horizontal="center" vertical="center" wrapText="1" readingOrder="1"/>
    </xf>
    <xf numFmtId="9" fontId="70" fillId="5" borderId="24" xfId="0" applyNumberFormat="1" applyFont="1" applyFill="1" applyBorder="1" applyAlignment="1">
      <alignment horizontal="center" vertical="center" wrapText="1" readingOrder="1"/>
    </xf>
    <xf numFmtId="9" fontId="70" fillId="5" borderId="17" xfId="0" applyNumberFormat="1" applyFont="1" applyFill="1" applyBorder="1" applyAlignment="1">
      <alignment horizontal="center" vertical="center" wrapText="1" readingOrder="1"/>
    </xf>
    <xf numFmtId="9" fontId="70" fillId="5" borderId="18" xfId="0" applyNumberFormat="1" applyFont="1" applyFill="1" applyBorder="1" applyAlignment="1">
      <alignment horizontal="center" vertical="center" wrapText="1" readingOrder="1"/>
    </xf>
    <xf numFmtId="9" fontId="70" fillId="5" borderId="7" xfId="0" applyNumberFormat="1" applyFont="1" applyFill="1" applyBorder="1" applyAlignment="1">
      <alignment horizontal="center" vertical="center" wrapText="1" readingOrder="1"/>
    </xf>
    <xf numFmtId="9" fontId="70" fillId="5" borderId="8" xfId="0" applyNumberFormat="1" applyFont="1" applyFill="1" applyBorder="1" applyAlignment="1">
      <alignment horizontal="center" vertical="center" wrapText="1" readingOrder="1"/>
    </xf>
    <xf numFmtId="0" fontId="1" fillId="7" borderId="9" xfId="0" applyFont="1" applyFill="1" applyBorder="1" applyAlignment="1" applyProtection="1">
      <alignment horizontal="left" vertical="center" wrapText="1"/>
      <protection locked="0"/>
    </xf>
    <xf numFmtId="0" fontId="1" fillId="7" borderId="2" xfId="0" applyFont="1" applyFill="1" applyBorder="1" applyAlignment="1" applyProtection="1">
      <alignment horizontal="left" vertical="center" wrapText="1"/>
      <protection locked="0"/>
    </xf>
    <xf numFmtId="0" fontId="1" fillId="5" borderId="0" xfId="0" applyFont="1" applyFill="1" applyAlignment="1">
      <alignment horizontal="center"/>
    </xf>
    <xf numFmtId="0" fontId="17" fillId="5" borderId="0" xfId="0" applyFont="1" applyFill="1" applyAlignment="1">
      <alignment horizontal="center" wrapText="1"/>
    </xf>
    <xf numFmtId="0" fontId="17" fillId="5" borderId="1" xfId="0" applyFont="1" applyFill="1" applyBorder="1" applyAlignment="1">
      <alignment horizontal="center" wrapText="1"/>
    </xf>
    <xf numFmtId="0" fontId="38" fillId="5" borderId="0" xfId="0" applyFont="1" applyFill="1" applyAlignment="1">
      <alignment horizontal="left" wrapText="1"/>
    </xf>
    <xf numFmtId="0" fontId="38" fillId="5" borderId="1" xfId="0" applyFont="1" applyFill="1" applyBorder="1" applyAlignment="1">
      <alignment horizontal="left" wrapText="1"/>
    </xf>
    <xf numFmtId="0" fontId="17" fillId="5" borderId="0" xfId="0" applyFont="1" applyFill="1" applyAlignment="1">
      <alignment horizontal="center" vertical="center" wrapText="1"/>
    </xf>
    <xf numFmtId="0" fontId="17" fillId="5" borderId="1" xfId="0" applyFont="1" applyFill="1" applyBorder="1" applyAlignment="1">
      <alignment horizontal="center" vertical="center" wrapText="1"/>
    </xf>
    <xf numFmtId="0" fontId="75" fillId="5" borderId="5" xfId="0" applyFont="1" applyFill="1" applyBorder="1" applyAlignment="1">
      <alignment horizontal="center"/>
    </xf>
    <xf numFmtId="0" fontId="25" fillId="2" borderId="0" xfId="0" applyFont="1" applyFill="1" applyAlignment="1">
      <alignment horizontal="center"/>
    </xf>
    <xf numFmtId="0" fontId="1" fillId="5" borderId="15" xfId="0" applyFont="1" applyFill="1" applyBorder="1" applyAlignment="1">
      <alignment horizontal="center" wrapText="1"/>
    </xf>
    <xf numFmtId="0" fontId="1" fillId="5" borderId="24" xfId="0" applyFont="1" applyFill="1" applyBorder="1" applyAlignment="1">
      <alignment horizontal="center" wrapText="1"/>
    </xf>
    <xf numFmtId="0" fontId="24" fillId="2" borderId="7" xfId="0" applyFont="1" applyFill="1" applyBorder="1" applyAlignment="1">
      <alignment horizontal="center" vertical="center"/>
    </xf>
    <xf numFmtId="0" fontId="24" fillId="2" borderId="8" xfId="0" applyFont="1" applyFill="1" applyBorder="1" applyAlignment="1">
      <alignment horizontal="center" vertical="center"/>
    </xf>
    <xf numFmtId="0" fontId="57" fillId="0" borderId="1" xfId="0" applyFont="1" applyBorder="1" applyAlignment="1">
      <alignment horizontal="center"/>
    </xf>
    <xf numFmtId="0" fontId="1" fillId="2" borderId="4"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5" fillId="0" borderId="0" xfId="0" applyFont="1" applyAlignment="1">
      <alignment horizontal="center"/>
    </xf>
    <xf numFmtId="0" fontId="54" fillId="2" borderId="15" xfId="0" applyFont="1" applyFill="1" applyBorder="1" applyAlignment="1">
      <alignment horizontal="center" wrapText="1"/>
    </xf>
    <xf numFmtId="0" fontId="54" fillId="2" borderId="24" xfId="0" applyFont="1" applyFill="1" applyBorder="1" applyAlignment="1">
      <alignment horizontal="center" wrapText="1"/>
    </xf>
    <xf numFmtId="0" fontId="71" fillId="2" borderId="7" xfId="0" applyFont="1" applyFill="1" applyBorder="1" applyAlignment="1">
      <alignment horizontal="center" vertical="center"/>
    </xf>
    <xf numFmtId="0" fontId="71" fillId="2" borderId="8" xfId="0" applyFont="1" applyFill="1" applyBorder="1" applyAlignment="1">
      <alignment horizontal="center" vertical="center"/>
    </xf>
    <xf numFmtId="0" fontId="1" fillId="7" borderId="1" xfId="0" applyFont="1" applyFill="1" applyBorder="1" applyAlignment="1" applyProtection="1">
      <alignment horizontal="center" shrinkToFit="1"/>
      <protection locked="0"/>
    </xf>
    <xf numFmtId="0" fontId="1" fillId="7" borderId="5" xfId="0" applyFont="1" applyFill="1" applyBorder="1" applyAlignment="1" applyProtection="1">
      <alignment horizontal="center" shrinkToFit="1"/>
      <protection locked="0"/>
    </xf>
    <xf numFmtId="0" fontId="0" fillId="2" borderId="0" xfId="0" applyFill="1" applyAlignment="1">
      <alignment horizontal="right"/>
    </xf>
    <xf numFmtId="0" fontId="1" fillId="2" borderId="5" xfId="0" applyFont="1" applyFill="1" applyBorder="1" applyAlignment="1">
      <alignment horizontal="right"/>
    </xf>
    <xf numFmtId="0" fontId="1" fillId="2" borderId="1" xfId="0" applyFont="1" applyFill="1" applyBorder="1" applyAlignment="1">
      <alignment horizontal="right"/>
    </xf>
    <xf numFmtId="0" fontId="11" fillId="0" borderId="15" xfId="0" applyFont="1" applyBorder="1" applyAlignment="1">
      <alignment horizontal="right"/>
    </xf>
    <xf numFmtId="0" fontId="11" fillId="0" borderId="3" xfId="0" applyFont="1" applyBorder="1" applyAlignment="1">
      <alignment horizontal="right"/>
    </xf>
    <xf numFmtId="0" fontId="1" fillId="5" borderId="1" xfId="0" applyFont="1" applyFill="1" applyBorder="1" applyAlignment="1">
      <alignment horizontal="center" shrinkToFit="1"/>
    </xf>
    <xf numFmtId="0" fontId="1" fillId="5" borderId="5" xfId="0" applyFont="1" applyFill="1" applyBorder="1" applyAlignment="1">
      <alignment horizontal="center" shrinkToFit="1"/>
    </xf>
    <xf numFmtId="0" fontId="16" fillId="5" borderId="0" xfId="0" applyFont="1" applyFill="1" applyAlignment="1">
      <alignment horizontal="center"/>
    </xf>
    <xf numFmtId="0" fontId="32" fillId="0" borderId="1" xfId="0" applyFont="1" applyBorder="1" applyAlignment="1">
      <alignment horizontal="left" wrapText="1"/>
    </xf>
    <xf numFmtId="0" fontId="74" fillId="0" borderId="0" xfId="0" applyFont="1" applyAlignment="1">
      <alignment horizontal="center" wrapText="1"/>
    </xf>
    <xf numFmtId="0" fontId="54" fillId="2" borderId="4" xfId="0" applyFont="1" applyFill="1" applyBorder="1" applyAlignment="1">
      <alignment horizontal="center" vertical="center" wrapText="1"/>
    </xf>
    <xf numFmtId="0" fontId="54" fillId="2" borderId="6" xfId="0" applyFont="1" applyFill="1" applyBorder="1" applyAlignment="1">
      <alignment horizontal="center" vertical="center" wrapText="1"/>
    </xf>
    <xf numFmtId="6" fontId="67" fillId="2" borderId="15" xfId="0" applyNumberFormat="1" applyFont="1" applyFill="1" applyBorder="1" applyAlignment="1">
      <alignment horizontal="center"/>
    </xf>
    <xf numFmtId="6" fontId="67" fillId="2" borderId="24" xfId="0" applyNumberFormat="1" applyFont="1" applyFill="1" applyBorder="1" applyAlignment="1">
      <alignment horizontal="center"/>
    </xf>
    <xf numFmtId="6" fontId="67" fillId="2" borderId="17" xfId="0" applyNumberFormat="1" applyFont="1" applyFill="1" applyBorder="1" applyAlignment="1">
      <alignment horizontal="center"/>
    </xf>
    <xf numFmtId="6" fontId="67" fillId="2" borderId="18" xfId="0" applyNumberFormat="1" applyFont="1" applyFill="1" applyBorder="1" applyAlignment="1">
      <alignment horizontal="center"/>
    </xf>
    <xf numFmtId="6" fontId="67" fillId="2" borderId="7" xfId="0" applyNumberFormat="1" applyFont="1" applyFill="1" applyBorder="1" applyAlignment="1">
      <alignment horizontal="center"/>
    </xf>
    <xf numFmtId="6" fontId="67" fillId="2" borderId="8" xfId="0" applyNumberFormat="1" applyFont="1" applyFill="1" applyBorder="1" applyAlignment="1">
      <alignment horizontal="center"/>
    </xf>
    <xf numFmtId="165" fontId="20" fillId="5" borderId="15" xfId="0" applyNumberFormat="1" applyFont="1" applyFill="1" applyBorder="1" applyAlignment="1">
      <alignment horizontal="center"/>
    </xf>
    <xf numFmtId="165" fontId="20" fillId="5" borderId="24" xfId="0" applyNumberFormat="1" applyFont="1" applyFill="1" applyBorder="1" applyAlignment="1">
      <alignment horizontal="center"/>
    </xf>
    <xf numFmtId="165" fontId="20" fillId="5" borderId="17" xfId="0" applyNumberFormat="1" applyFont="1" applyFill="1" applyBorder="1" applyAlignment="1">
      <alignment horizontal="center"/>
    </xf>
    <xf numFmtId="165" fontId="20" fillId="5" borderId="18" xfId="0" applyNumberFormat="1" applyFont="1" applyFill="1" applyBorder="1" applyAlignment="1">
      <alignment horizontal="center"/>
    </xf>
    <xf numFmtId="165" fontId="20" fillId="5" borderId="7" xfId="0" applyNumberFormat="1" applyFont="1" applyFill="1" applyBorder="1" applyAlignment="1">
      <alignment horizontal="center"/>
    </xf>
    <xf numFmtId="165" fontId="20" fillId="5" borderId="8" xfId="0" applyNumberFormat="1" applyFont="1" applyFill="1" applyBorder="1" applyAlignment="1">
      <alignment horizontal="center"/>
    </xf>
    <xf numFmtId="0" fontId="77" fillId="0" borderId="0" xfId="0" applyFont="1" applyAlignment="1">
      <alignment horizontal="left"/>
    </xf>
    <xf numFmtId="0" fontId="1" fillId="7" borderId="29" xfId="0" applyFont="1" applyFill="1" applyBorder="1" applyAlignment="1" applyProtection="1">
      <alignment horizontal="left" wrapText="1"/>
      <protection locked="0"/>
    </xf>
    <xf numFmtId="0" fontId="1" fillId="7" borderId="30" xfId="0" applyFont="1" applyFill="1" applyBorder="1" applyAlignment="1" applyProtection="1">
      <alignment horizontal="left" wrapText="1"/>
      <protection locked="0"/>
    </xf>
    <xf numFmtId="165" fontId="26" fillId="0" borderId="0" xfId="0" applyNumberFormat="1" applyFont="1" applyAlignment="1">
      <alignment horizontal="center"/>
    </xf>
    <xf numFmtId="165" fontId="26" fillId="0" borderId="18" xfId="0" applyNumberFormat="1" applyFont="1" applyBorder="1" applyAlignment="1">
      <alignment horizontal="center"/>
    </xf>
    <xf numFmtId="37" fontId="1" fillId="0" borderId="0" xfId="0" applyNumberFormat="1" applyFont="1" applyAlignment="1">
      <alignment horizontal="left" wrapText="1"/>
    </xf>
    <xf numFmtId="37" fontId="1" fillId="5" borderId="0" xfId="0" applyNumberFormat="1" applyFont="1" applyFill="1" applyAlignment="1">
      <alignment horizontal="right" vertical="center" wrapText="1"/>
    </xf>
    <xf numFmtId="165" fontId="1" fillId="5" borderId="0" xfId="0" applyNumberFormat="1" applyFont="1" applyFill="1" applyAlignment="1">
      <alignment horizontal="left" indent="1"/>
    </xf>
    <xf numFmtId="37" fontId="1" fillId="0" borderId="0" xfId="0" applyNumberFormat="1" applyFont="1" applyAlignment="1">
      <alignment horizontal="left"/>
    </xf>
    <xf numFmtId="0" fontId="23" fillId="5" borderId="0" xfId="0" applyFont="1" applyFill="1" applyAlignment="1">
      <alignment horizontal="right" vertical="center"/>
    </xf>
    <xf numFmtId="165" fontId="67" fillId="5" borderId="0" xfId="0" applyNumberFormat="1" applyFont="1" applyFill="1" applyAlignment="1">
      <alignment horizontal="center"/>
    </xf>
    <xf numFmtId="0" fontId="1" fillId="0" borderId="0" xfId="0" applyFont="1" applyAlignment="1">
      <alignment horizontal="left" vertical="center" wrapText="1"/>
    </xf>
    <xf numFmtId="0" fontId="23" fillId="5" borderId="0" xfId="0" applyFont="1" applyFill="1" applyAlignment="1">
      <alignment horizontal="center" vertical="center"/>
    </xf>
  </cellXfs>
  <cellStyles count="13">
    <cellStyle name="Comma" xfId="1" builtinId="3"/>
    <cellStyle name="Comma 2" xfId="7" xr:uid="{00000000-0005-0000-0000-000001000000}"/>
    <cellStyle name="Currency" xfId="2" builtinId="4"/>
    <cellStyle name="Currency 2" xfId="3" xr:uid="{00000000-0005-0000-0000-000003000000}"/>
    <cellStyle name="Currency 2 2" xfId="9" xr:uid="{00000000-0005-0000-0000-000004000000}"/>
    <cellStyle name="Currency 3" xfId="8" xr:uid="{00000000-0005-0000-0000-000005000000}"/>
    <cellStyle name="Normal" xfId="0" builtinId="0"/>
    <cellStyle name="Normal 2" xfId="4" xr:uid="{00000000-0005-0000-0000-000007000000}"/>
    <cellStyle name="Normal 2 2" xfId="10" xr:uid="{00000000-0005-0000-0000-000008000000}"/>
    <cellStyle name="Normal 3" xfId="6" xr:uid="{00000000-0005-0000-0000-000009000000}"/>
    <cellStyle name="Normal_unit information table" xfId="12" xr:uid="{6C2E6FE2-260A-4FE5-BECC-A64F7F447BEE}"/>
    <cellStyle name="Percent" xfId="5" builtinId="5"/>
    <cellStyle name="Percent 2" xfId="11" xr:uid="{00000000-0005-0000-0000-00000D000000}"/>
  </cellStyles>
  <dxfs count="5">
    <dxf>
      <font>
        <color theme="0"/>
      </font>
    </dxf>
    <dxf>
      <font>
        <b/>
        <i val="0"/>
        <color rgb="FFFF0000"/>
      </font>
    </dxf>
    <dxf>
      <font>
        <b val="0"/>
        <i val="0"/>
        <color rgb="FFFF0000"/>
      </font>
    </dxf>
    <dxf>
      <font>
        <color auto="1"/>
      </font>
      <fill>
        <patternFill>
          <bgColor theme="1"/>
        </patternFill>
      </fill>
    </dxf>
    <dxf>
      <font>
        <color theme="0"/>
      </font>
    </dxf>
  </dxfs>
  <tableStyles count="0" defaultTableStyle="TableStyleMedium9" defaultPivotStyle="PivotStyleLight16"/>
  <colors>
    <mruColors>
      <color rgb="FFCCFFCC"/>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1</xdr:col>
      <xdr:colOff>838200</xdr:colOff>
      <xdr:row>40</xdr:row>
      <xdr:rowOff>295275</xdr:rowOff>
    </xdr:from>
    <xdr:to>
      <xdr:col>4</xdr:col>
      <xdr:colOff>891540</xdr:colOff>
      <xdr:row>52</xdr:row>
      <xdr:rowOff>64770</xdr:rowOff>
    </xdr:to>
    <xdr:cxnSp macro="">
      <xdr:nvCxnSpPr>
        <xdr:cNvPr id="2" name="Straight Arrow Connector 2">
          <a:extLst>
            <a:ext uri="{FF2B5EF4-FFF2-40B4-BE49-F238E27FC236}">
              <a16:creationId xmlns:a16="http://schemas.microsoft.com/office/drawing/2014/main" id="{96D813AE-7002-4641-80F8-D0BB426B5444}"/>
            </a:ext>
          </a:extLst>
        </xdr:cNvPr>
        <xdr:cNvCxnSpPr>
          <a:cxnSpLocks noChangeShapeType="1"/>
        </xdr:cNvCxnSpPr>
      </xdr:nvCxnSpPr>
      <xdr:spPr bwMode="auto">
        <a:xfrm>
          <a:off x="971550" y="7400925"/>
          <a:ext cx="3177540" cy="2255520"/>
        </a:xfrm>
        <a:prstGeom prst="straightConnector1">
          <a:avLst/>
        </a:prstGeom>
        <a:noFill/>
        <a:ln w="19050" algn="ctr">
          <a:solidFill>
            <a:schemeClr val="accent5">
              <a:lumMod val="75000"/>
            </a:schemeClr>
          </a:solidFill>
          <a:prstDash val="sysDot"/>
          <a:round/>
          <a:headEnd/>
          <a:tailEnd type="arrow" w="med" len="med"/>
        </a:ln>
        <a:extLst>
          <a:ext uri="{909E8E84-426E-40DD-AFC4-6F175D3DCCD1}">
            <a14:hiddenFill xmlns:a14="http://schemas.microsoft.com/office/drawing/2010/main">
              <a:noFill/>
            </a14:hiddenFill>
          </a:ext>
        </a:extLst>
      </xdr:spPr>
    </xdr:cxnSp>
    <xdr:clientData/>
  </xdr:twoCellAnchor>
</xdr:wsDr>
</file>

<file path=xl/persons/person.xml><?xml version="1.0" encoding="utf-8"?>
<personList xmlns="http://schemas.microsoft.com/office/spreadsheetml/2018/threadedcomments" xmlns:x="http://schemas.openxmlformats.org/spreadsheetml/2006/main">
  <person displayName="Connor, Molly" id="{62CCAAC1-8F1A-486D-8DCC-24029AA460EE}" userId="S::molly.connor@louisvilleky.gov::78c47570-b166-412f-a3fa-2eb6263cfcbc"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40" dT="2025-08-29T20:30:17.45" personId="{62CCAAC1-8F1A-486D-8DCC-24029AA460EE}" id="{C6845342-105F-4930-94E6-F251795A64AE}">
    <text>Will other rents need to be included per the ADM?</text>
  </threadedComment>
</ThreadedComments>
</file>

<file path=xl/threadedComments/threadedComment2.xml><?xml version="1.0" encoding="utf-8"?>
<ThreadedComments xmlns="http://schemas.microsoft.com/office/spreadsheetml/2018/threadedcomments" xmlns:x="http://schemas.openxmlformats.org/spreadsheetml/2006/main">
  <threadedComment ref="C15" dT="2025-08-29T19:13:34.82" personId="{62CCAAC1-8F1A-486D-8DCC-24029AA460EE}" id="{0784DA35-EB06-4415-9273-25B51EC2AE5E}">
    <text>Do we want same column setup as in homeownership proforma?</text>
  </threadedComment>
</ThreadedComments>
</file>

<file path=xl/threadedComments/threadedComment3.xml><?xml version="1.0" encoding="utf-8"?>
<ThreadedComments xmlns="http://schemas.microsoft.com/office/spreadsheetml/2018/threadedcomments" xmlns:x="http://schemas.openxmlformats.org/spreadsheetml/2006/main">
  <threadedComment ref="B32" dT="2025-08-29T19:28:46.12" personId="{62CCAAC1-8F1A-486D-8DCC-24029AA460EE}" id="{973AC86F-8BE3-459E-95DF-A74925FC80F3}">
    <text>Does this need to be amended for duplexes?</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 Id="rId4" Type="http://schemas.microsoft.com/office/2017/10/relationships/threadedComment" Target="../threadedComments/threadedComment2.xml"/></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 Id="rId4" Type="http://schemas.microsoft.com/office/2017/10/relationships/threadedComment" Target="../threadedComments/threadedComment3.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68"/>
  <sheetViews>
    <sheetView showGridLines="0" tabSelected="1" zoomScale="110" zoomScaleNormal="110" workbookViewId="0">
      <selection activeCell="C13" sqref="C13"/>
    </sheetView>
  </sheetViews>
  <sheetFormatPr defaultRowHeight="15"/>
  <cols>
    <col min="1" max="1" width="4.77734375" customWidth="1"/>
    <col min="2" max="2" width="3.44140625" style="139" customWidth="1"/>
    <col min="3" max="3" width="77.77734375" customWidth="1"/>
  </cols>
  <sheetData>
    <row r="1" spans="1:3" ht="44.25" customHeight="1">
      <c r="A1" s="644" t="s">
        <v>0</v>
      </c>
      <c r="B1" s="644"/>
      <c r="C1" s="644"/>
    </row>
    <row r="2" spans="1:3">
      <c r="A2" s="8"/>
      <c r="B2" s="138"/>
      <c r="C2" s="8"/>
    </row>
    <row r="3" spans="1:3" s="29" customFormat="1" ht="15.75">
      <c r="A3" s="645" t="s">
        <v>1</v>
      </c>
      <c r="B3" s="645"/>
      <c r="C3" s="645"/>
    </row>
    <row r="4" spans="1:3" s="29" customFormat="1" ht="12.75">
      <c r="A4" s="485"/>
      <c r="B4" s="630" t="s">
        <v>2</v>
      </c>
      <c r="C4" s="631" t="s">
        <v>3</v>
      </c>
    </row>
    <row r="5" spans="1:3" s="29" customFormat="1" ht="15" customHeight="1">
      <c r="A5" s="485"/>
      <c r="B5" s="630" t="s">
        <v>4</v>
      </c>
      <c r="C5" s="632" t="s">
        <v>5</v>
      </c>
    </row>
    <row r="6" spans="1:3" s="29" customFormat="1" ht="12.75">
      <c r="A6" s="485"/>
      <c r="B6" s="630" t="s">
        <v>6</v>
      </c>
      <c r="C6" s="632" t="s">
        <v>7</v>
      </c>
    </row>
    <row r="7" spans="1:3" s="29" customFormat="1" ht="12.75">
      <c r="A7" s="485"/>
      <c r="B7" s="476"/>
      <c r="C7" s="633" t="s">
        <v>8</v>
      </c>
    </row>
    <row r="8" spans="1:3" s="29" customFormat="1" ht="12.75">
      <c r="A8" s="485"/>
      <c r="B8" s="476"/>
      <c r="C8" s="633" t="s">
        <v>9</v>
      </c>
    </row>
    <row r="9" spans="1:3" s="29" customFormat="1" ht="12.75">
      <c r="A9" s="485"/>
      <c r="B9" s="476"/>
      <c r="C9" s="633" t="s">
        <v>10</v>
      </c>
    </row>
    <row r="10" spans="1:3" s="29" customFormat="1" ht="12.75">
      <c r="A10" s="485"/>
      <c r="B10" s="476"/>
      <c r="C10" s="633" t="s">
        <v>11</v>
      </c>
    </row>
    <row r="11" spans="1:3" s="29" customFormat="1" ht="12.75">
      <c r="A11" s="485"/>
      <c r="B11" s="476"/>
      <c r="C11" s="633" t="s">
        <v>12</v>
      </c>
    </row>
    <row r="12" spans="1:3" s="29" customFormat="1" ht="12.75">
      <c r="A12" s="485"/>
      <c r="B12" s="476"/>
      <c r="C12" s="633" t="s">
        <v>13</v>
      </c>
    </row>
    <row r="13" spans="1:3" s="29" customFormat="1" ht="12.75">
      <c r="A13" s="485"/>
      <c r="B13" s="630" t="s">
        <v>14</v>
      </c>
      <c r="C13" s="631" t="s">
        <v>15</v>
      </c>
    </row>
    <row r="14" spans="1:3" s="29" customFormat="1" ht="12.75">
      <c r="A14" s="485"/>
      <c r="B14" s="630" t="s">
        <v>16</v>
      </c>
      <c r="C14" s="631" t="s">
        <v>389</v>
      </c>
    </row>
    <row r="15" spans="1:3" s="150" customFormat="1" ht="12.75" customHeight="1">
      <c r="A15" s="592" t="s">
        <v>17</v>
      </c>
      <c r="B15" s="592"/>
      <c r="C15" s="600"/>
    </row>
    <row r="16" spans="1:3" s="150" customFormat="1" ht="25.5">
      <c r="A16" s="303"/>
      <c r="B16" s="486" t="s">
        <v>2</v>
      </c>
      <c r="C16" s="485" t="s">
        <v>18</v>
      </c>
    </row>
    <row r="17" spans="1:8" s="150" customFormat="1" ht="28.5" customHeight="1">
      <c r="A17" s="303"/>
      <c r="B17" s="486" t="s">
        <v>4</v>
      </c>
      <c r="C17" s="454" t="s">
        <v>19</v>
      </c>
      <c r="D17" s="302"/>
      <c r="E17" s="302"/>
      <c r="F17" s="302"/>
      <c r="G17" s="302"/>
      <c r="H17" s="302"/>
    </row>
    <row r="18" spans="1:8" s="29" customFormat="1" ht="25.5">
      <c r="A18" s="487"/>
      <c r="B18" s="486" t="s">
        <v>6</v>
      </c>
      <c r="C18" s="485" t="s">
        <v>20</v>
      </c>
      <c r="D18" s="485"/>
      <c r="E18" s="485"/>
      <c r="F18" s="485"/>
      <c r="G18" s="485"/>
      <c r="H18" s="485"/>
    </row>
    <row r="19" spans="1:8" s="29" customFormat="1" ht="12.75">
      <c r="A19" s="487"/>
      <c r="B19" s="486" t="s">
        <v>14</v>
      </c>
      <c r="C19" s="485" t="s">
        <v>21</v>
      </c>
      <c r="D19" s="485"/>
      <c r="E19" s="485"/>
      <c r="F19" s="485"/>
      <c r="G19" s="485"/>
      <c r="H19" s="485"/>
    </row>
    <row r="20" spans="1:8" s="150" customFormat="1" ht="15.75" customHeight="1">
      <c r="A20" s="592" t="s">
        <v>22</v>
      </c>
      <c r="B20" s="592"/>
      <c r="C20" s="600"/>
      <c r="D20" s="646"/>
      <c r="E20" s="646"/>
      <c r="F20" s="646"/>
      <c r="G20" s="646"/>
      <c r="H20" s="646"/>
    </row>
    <row r="21" spans="1:8" s="150" customFormat="1" ht="12.75">
      <c r="A21" s="303"/>
      <c r="B21" s="486" t="s">
        <v>2</v>
      </c>
      <c r="C21" s="449" t="s">
        <v>23</v>
      </c>
      <c r="D21" s="302"/>
      <c r="E21" s="302"/>
      <c r="F21" s="302"/>
      <c r="G21" s="302"/>
      <c r="H21" s="302"/>
    </row>
    <row r="22" spans="1:8" s="150" customFormat="1" ht="25.5">
      <c r="A22" s="303"/>
      <c r="B22" s="486" t="s">
        <v>4</v>
      </c>
      <c r="C22" s="485" t="s">
        <v>24</v>
      </c>
      <c r="D22" s="302"/>
      <c r="E22" s="302"/>
      <c r="F22" s="302"/>
      <c r="G22" s="302"/>
      <c r="H22" s="302"/>
    </row>
    <row r="23" spans="1:8" s="150" customFormat="1" ht="12.75" customHeight="1">
      <c r="A23" s="592" t="s">
        <v>25</v>
      </c>
      <c r="B23" s="592"/>
      <c r="C23" s="600"/>
      <c r="D23" s="646"/>
      <c r="E23" s="646"/>
      <c r="F23" s="646"/>
      <c r="G23" s="646"/>
      <c r="H23" s="646"/>
    </row>
    <row r="24" spans="1:8" s="150" customFormat="1" ht="25.5">
      <c r="A24" s="303"/>
      <c r="B24" s="486" t="s">
        <v>2</v>
      </c>
      <c r="C24" s="449" t="s">
        <v>26</v>
      </c>
      <c r="D24" s="302"/>
      <c r="E24" s="302"/>
      <c r="F24" s="302"/>
      <c r="G24" s="302"/>
      <c r="H24" s="302"/>
    </row>
    <row r="25" spans="1:8" s="150" customFormat="1" ht="25.5">
      <c r="A25" s="303"/>
      <c r="B25" s="486" t="s">
        <v>4</v>
      </c>
      <c r="C25" s="449" t="s">
        <v>27</v>
      </c>
      <c r="D25" s="302"/>
      <c r="E25" s="302"/>
      <c r="F25" s="302"/>
      <c r="G25" s="302"/>
      <c r="H25" s="302"/>
    </row>
    <row r="26" spans="1:8" s="29" customFormat="1" ht="25.5">
      <c r="A26" s="487"/>
      <c r="B26" s="486" t="s">
        <v>14</v>
      </c>
      <c r="C26" s="485" t="s">
        <v>28</v>
      </c>
      <c r="D26" s="485"/>
      <c r="E26" s="485"/>
      <c r="F26" s="485"/>
      <c r="G26" s="485"/>
      <c r="H26" s="485"/>
    </row>
    <row r="27" spans="1:8" s="29" customFormat="1" ht="28.9" customHeight="1">
      <c r="A27" s="487"/>
      <c r="B27" s="486" t="s">
        <v>16</v>
      </c>
      <c r="C27" s="454" t="s">
        <v>29</v>
      </c>
      <c r="D27" s="485"/>
      <c r="E27" s="485"/>
      <c r="F27" s="485"/>
      <c r="G27" s="485"/>
      <c r="H27" s="485"/>
    </row>
    <row r="28" spans="1:8" s="29" customFormat="1" ht="12.75">
      <c r="A28" s="487"/>
      <c r="B28" s="486" t="s">
        <v>30</v>
      </c>
      <c r="C28" s="485" t="s">
        <v>31</v>
      </c>
      <c r="D28" s="485"/>
      <c r="E28" s="485"/>
      <c r="F28" s="485"/>
      <c r="G28" s="485"/>
      <c r="H28" s="485"/>
    </row>
    <row r="29" spans="1:8" s="150" customFormat="1" ht="15.75" customHeight="1">
      <c r="A29" s="592" t="s">
        <v>32</v>
      </c>
      <c r="B29" s="592"/>
      <c r="C29" s="600"/>
      <c r="D29" s="646"/>
      <c r="E29" s="646"/>
      <c r="F29" s="646"/>
      <c r="G29" s="646"/>
      <c r="H29" s="646"/>
    </row>
    <row r="30" spans="1:8" s="150" customFormat="1" ht="12.75">
      <c r="A30" s="303"/>
      <c r="B30" s="486" t="s">
        <v>2</v>
      </c>
      <c r="C30" s="449" t="s">
        <v>33</v>
      </c>
      <c r="D30" s="302"/>
      <c r="E30" s="302"/>
      <c r="F30" s="302"/>
      <c r="G30" s="302"/>
      <c r="H30" s="302"/>
    </row>
    <row r="31" spans="1:8" s="150" customFormat="1" ht="38.25">
      <c r="A31" s="303"/>
      <c r="B31" s="486" t="s">
        <v>4</v>
      </c>
      <c r="C31" s="304" t="s">
        <v>34</v>
      </c>
      <c r="D31" s="302"/>
      <c r="E31" s="302"/>
      <c r="F31" s="302"/>
      <c r="G31" s="302"/>
      <c r="H31" s="302"/>
    </row>
    <row r="32" spans="1:8" s="150" customFormat="1" ht="38.25">
      <c r="A32" s="303"/>
      <c r="B32" s="486" t="s">
        <v>6</v>
      </c>
      <c r="C32" s="311" t="s">
        <v>35</v>
      </c>
      <c r="D32" s="302"/>
      <c r="E32" s="302"/>
      <c r="F32" s="302"/>
      <c r="G32" s="302"/>
      <c r="H32" s="302"/>
    </row>
    <row r="33" spans="1:8" s="29" customFormat="1" ht="31.5" customHeight="1">
      <c r="A33" s="487"/>
      <c r="B33" s="486" t="s">
        <v>14</v>
      </c>
      <c r="C33" s="304" t="s">
        <v>36</v>
      </c>
      <c r="D33" s="485"/>
      <c r="E33" s="485"/>
      <c r="F33" s="485"/>
      <c r="G33" s="485"/>
      <c r="H33" s="485"/>
    </row>
    <row r="34" spans="1:8" s="150" customFormat="1" ht="12.75" customHeight="1">
      <c r="A34" s="592" t="s">
        <v>37</v>
      </c>
      <c r="B34" s="592"/>
      <c r="C34" s="600"/>
      <c r="D34" s="646"/>
      <c r="E34" s="646"/>
      <c r="F34" s="646"/>
      <c r="G34" s="646"/>
      <c r="H34" s="646"/>
    </row>
    <row r="35" spans="1:8" s="150" customFormat="1" ht="12.75">
      <c r="A35" s="303"/>
      <c r="B35" s="486" t="s">
        <v>2</v>
      </c>
      <c r="C35" s="449" t="s">
        <v>38</v>
      </c>
      <c r="D35" s="302"/>
      <c r="E35" s="302"/>
      <c r="F35" s="302"/>
      <c r="G35" s="302"/>
      <c r="H35" s="302"/>
    </row>
    <row r="36" spans="1:8" s="150" customFormat="1" ht="15.75" customHeight="1">
      <c r="A36" s="592" t="s">
        <v>39</v>
      </c>
      <c r="B36" s="592"/>
      <c r="C36" s="600"/>
      <c r="D36" s="646"/>
      <c r="E36" s="646"/>
      <c r="F36" s="646"/>
      <c r="G36" s="646"/>
      <c r="H36" s="646"/>
    </row>
    <row r="37" spans="1:8" s="150" customFormat="1" ht="69.75" customHeight="1">
      <c r="A37" s="303"/>
      <c r="B37" s="486" t="s">
        <v>2</v>
      </c>
      <c r="C37" s="311" t="s">
        <v>40</v>
      </c>
      <c r="D37" s="302"/>
      <c r="E37" s="302"/>
      <c r="F37" s="302"/>
      <c r="G37" s="302"/>
      <c r="H37" s="302"/>
    </row>
    <row r="38" spans="1:8" s="150" customFormat="1" ht="31.5" customHeight="1">
      <c r="A38" s="303"/>
      <c r="B38" s="486" t="s">
        <v>4</v>
      </c>
      <c r="C38" s="311" t="s">
        <v>41</v>
      </c>
      <c r="D38" s="302"/>
      <c r="E38" s="302"/>
      <c r="F38" s="302"/>
      <c r="G38" s="302"/>
      <c r="H38" s="302"/>
    </row>
    <row r="39" spans="1:8" s="150" customFormat="1" ht="31.5" customHeight="1">
      <c r="A39" s="303"/>
      <c r="B39" s="486" t="s">
        <v>6</v>
      </c>
      <c r="C39" s="311" t="s">
        <v>42</v>
      </c>
      <c r="D39" s="302"/>
      <c r="E39" s="302"/>
      <c r="F39" s="302"/>
      <c r="G39" s="302"/>
      <c r="H39" s="302"/>
    </row>
    <row r="40" spans="1:8" s="29" customFormat="1" ht="45" customHeight="1">
      <c r="A40" s="487"/>
      <c r="B40" s="486" t="s">
        <v>14</v>
      </c>
      <c r="C40" s="454" t="s">
        <v>43</v>
      </c>
      <c r="D40" s="485"/>
      <c r="E40" s="485"/>
      <c r="F40" s="485"/>
      <c r="G40" s="485"/>
      <c r="H40" s="485"/>
    </row>
    <row r="41" spans="1:8" s="150" customFormat="1" ht="12.75">
      <c r="A41" s="303"/>
      <c r="B41" s="486" t="s">
        <v>16</v>
      </c>
      <c r="C41" s="454" t="s">
        <v>44</v>
      </c>
      <c r="D41" s="303"/>
      <c r="E41" s="303"/>
      <c r="F41" s="303"/>
      <c r="G41" s="303"/>
      <c r="H41" s="303"/>
    </row>
    <row r="60" spans="1:3" s="305" customFormat="1" ht="15.75">
      <c r="A60" s="650"/>
      <c r="B60" s="650"/>
      <c r="C60" s="650"/>
    </row>
    <row r="66" spans="1:8" s="29" customFormat="1" ht="12.75">
      <c r="A66" s="648"/>
      <c r="B66" s="649"/>
      <c r="C66" s="649"/>
      <c r="D66" s="649"/>
      <c r="E66" s="649"/>
      <c r="F66" s="649"/>
      <c r="G66" s="649"/>
      <c r="H66" s="649"/>
    </row>
    <row r="67" spans="1:8" s="29" customFormat="1" ht="12.75">
      <c r="A67" s="487"/>
      <c r="B67" s="454"/>
      <c r="C67" s="485"/>
      <c r="D67" s="485"/>
      <c r="E67" s="485"/>
      <c r="F67" s="485"/>
      <c r="G67" s="485"/>
      <c r="H67" s="485"/>
    </row>
    <row r="68" spans="1:8" s="29" customFormat="1" ht="12.75">
      <c r="A68" s="647"/>
      <c r="B68" s="647"/>
      <c r="C68" s="647"/>
      <c r="D68" s="647"/>
      <c r="E68" s="647"/>
      <c r="F68" s="647"/>
      <c r="G68" s="647"/>
      <c r="H68" s="647"/>
    </row>
  </sheetData>
  <mergeCells count="15">
    <mergeCell ref="D36:F36"/>
    <mergeCell ref="G34:H34"/>
    <mergeCell ref="A68:H68"/>
    <mergeCell ref="A66:H66"/>
    <mergeCell ref="A60:C60"/>
    <mergeCell ref="G36:H36"/>
    <mergeCell ref="A1:C1"/>
    <mergeCell ref="A3:C3"/>
    <mergeCell ref="D20:F20"/>
    <mergeCell ref="G20:H20"/>
    <mergeCell ref="D34:F34"/>
    <mergeCell ref="D23:F23"/>
    <mergeCell ref="G23:H23"/>
    <mergeCell ref="D29:F29"/>
    <mergeCell ref="G29:H29"/>
  </mergeCells>
  <phoneticPr fontId="0" type="noConversion"/>
  <dataValidations count="1">
    <dataValidation type="list" allowBlank="1" showInputMessage="1" showErrorMessage="1" sqref="J52:J53 J55 J59" xr:uid="{00000000-0002-0000-0000-000000000000}">
      <formula1>"Yes, No"</formula1>
    </dataValidation>
  </dataValidations>
  <printOptions horizontalCentered="1"/>
  <pageMargins left="0.5" right="0.5" top="0.75" bottom="0.9" header="0.5" footer="0.5"/>
  <pageSetup scale="93" fitToHeight="2" orientation="portrait" horizontalDpi="300" r:id="rId1"/>
  <headerFooter alignWithMargins="0">
    <oddFooter>&amp;L&amp;10&amp;F
&amp;A&amp;R&amp;10Louisville Metro Government
Page &amp;P of &amp;N</oddFooter>
  </headerFooter>
  <rowBreaks count="1" manualBreakCount="1">
    <brk id="33" max="2"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AE49"/>
  <sheetViews>
    <sheetView showGridLines="0" topLeftCell="A12" zoomScale="95" zoomScaleNormal="95" zoomScaleSheetLayoutView="100" workbookViewId="0">
      <selection activeCell="K18" sqref="K18"/>
    </sheetView>
  </sheetViews>
  <sheetFormatPr defaultColWidth="8.88671875" defaultRowHeight="15"/>
  <cols>
    <col min="1" max="1" width="9.5546875" customWidth="1"/>
    <col min="2" max="2" width="10.21875" customWidth="1"/>
    <col min="3" max="3" width="12.33203125" customWidth="1"/>
    <col min="4" max="4" width="10.21875" customWidth="1"/>
    <col min="5" max="5" width="9.6640625" customWidth="1"/>
    <col min="6" max="7" width="13.44140625" customWidth="1"/>
    <col min="8" max="8" width="11.5546875" style="14" customWidth="1"/>
    <col min="9" max="9" width="11.5546875" style="5" customWidth="1"/>
    <col min="10" max="10" width="39.33203125" style="14" customWidth="1"/>
    <col min="11" max="31" width="8.88671875" style="14"/>
  </cols>
  <sheetData>
    <row r="1" spans="1:10" s="14" customFormat="1" ht="15.75">
      <c r="A1" s="665"/>
      <c r="B1" s="665"/>
      <c r="C1" s="665"/>
      <c r="D1" s="665"/>
      <c r="E1" s="665"/>
      <c r="F1" s="665"/>
      <c r="G1" s="665"/>
      <c r="H1" s="665"/>
      <c r="I1" s="665"/>
      <c r="J1" s="665"/>
    </row>
    <row r="2" spans="1:10" s="14" customFormat="1" ht="23.25">
      <c r="A2" s="666" t="s">
        <v>45</v>
      </c>
      <c r="B2" s="666"/>
      <c r="C2" s="666"/>
      <c r="D2" s="666"/>
      <c r="E2" s="666"/>
      <c r="F2" s="666"/>
      <c r="G2" s="666"/>
      <c r="H2" s="666"/>
      <c r="I2" s="666"/>
      <c r="J2" s="666"/>
    </row>
    <row r="3" spans="1:10" s="14" customFormat="1" ht="15" customHeight="1">
      <c r="A3" s="665"/>
      <c r="B3" s="665"/>
      <c r="C3" s="665"/>
      <c r="D3" s="665"/>
      <c r="E3" s="665"/>
      <c r="F3" s="665"/>
      <c r="G3" s="665"/>
      <c r="H3" s="665"/>
      <c r="I3" s="665"/>
      <c r="J3" s="665"/>
    </row>
    <row r="4" spans="1:10" s="15" customFormat="1" ht="12.75" customHeight="1">
      <c r="A4" s="16"/>
      <c r="B4" s="46"/>
      <c r="C4" s="46"/>
      <c r="D4" s="23" t="s">
        <v>46</v>
      </c>
      <c r="E4" s="23"/>
      <c r="F4" s="16"/>
      <c r="G4" s="16"/>
      <c r="H4" s="16"/>
      <c r="I4" s="588" t="s">
        <v>388</v>
      </c>
      <c r="J4" s="16"/>
    </row>
    <row r="5" spans="1:10" s="30" customFormat="1">
      <c r="A5" s="111" t="s">
        <v>47</v>
      </c>
      <c r="B5" s="199"/>
      <c r="C5" s="199"/>
      <c r="D5" s="489" t="s">
        <v>48</v>
      </c>
      <c r="E5" s="489" t="s">
        <v>49</v>
      </c>
      <c r="F5" s="589" t="s">
        <v>50</v>
      </c>
      <c r="G5" s="589"/>
      <c r="H5" s="490" t="s">
        <v>51</v>
      </c>
      <c r="I5" s="611" t="s">
        <v>387</v>
      </c>
      <c r="J5" s="490" t="s">
        <v>52</v>
      </c>
    </row>
    <row r="6" spans="1:10" s="8" customFormat="1" ht="28.5" customHeight="1">
      <c r="A6" s="612" t="s">
        <v>53</v>
      </c>
      <c r="B6" s="613"/>
      <c r="C6" s="614"/>
      <c r="D6" s="534">
        <v>7.0000000000000007E-2</v>
      </c>
      <c r="E6" s="534">
        <v>0.1</v>
      </c>
      <c r="F6" s="629" t="s">
        <v>54</v>
      </c>
      <c r="G6" s="629"/>
      <c r="H6" s="535">
        <v>7.0000000000000007E-2</v>
      </c>
      <c r="I6" s="536" t="str">
        <f>IF(AND(H6=D6, H6&lt;E6),"Within Range", "Outside of Range")</f>
        <v>Within Range</v>
      </c>
      <c r="J6" s="537"/>
    </row>
    <row r="7" spans="1:10" s="30" customFormat="1" ht="25.5" customHeight="1">
      <c r="A7" s="111" t="s">
        <v>55</v>
      </c>
      <c r="B7" s="201"/>
      <c r="C7" s="201"/>
      <c r="D7" s="162" t="s">
        <v>56</v>
      </c>
      <c r="E7" s="162"/>
      <c r="F7" s="203"/>
      <c r="G7" s="203"/>
      <c r="H7" s="152"/>
      <c r="I7" s="232"/>
      <c r="J7" s="204"/>
    </row>
    <row r="8" spans="1:10" s="8" customFormat="1" ht="26.25" customHeight="1">
      <c r="A8" s="595" t="s">
        <v>57</v>
      </c>
      <c r="B8" s="596"/>
      <c r="C8" s="597"/>
      <c r="D8" s="540">
        <v>0.02</v>
      </c>
      <c r="E8" s="541"/>
      <c r="F8" s="651" t="s">
        <v>58</v>
      </c>
      <c r="G8" s="652"/>
      <c r="H8" s="542">
        <v>0.02</v>
      </c>
      <c r="I8" s="543" t="str">
        <f>IF(H8=D8,"Matches",IF(H8&gt;D8,"Higher","Lower"))</f>
        <v>Matches</v>
      </c>
      <c r="J8" s="544"/>
    </row>
    <row r="9" spans="1:10" s="30" customFormat="1" ht="25.5" customHeight="1">
      <c r="A9" s="111" t="s">
        <v>59</v>
      </c>
      <c r="B9" s="201"/>
      <c r="C9" s="201"/>
      <c r="D9" s="162" t="s">
        <v>56</v>
      </c>
      <c r="E9" s="162"/>
      <c r="F9" s="203"/>
      <c r="G9" s="203"/>
      <c r="H9" s="152"/>
      <c r="I9" s="233"/>
      <c r="J9" s="204"/>
    </row>
    <row r="10" spans="1:10" s="8" customFormat="1" ht="17.25" customHeight="1">
      <c r="A10" s="146" t="s">
        <v>60</v>
      </c>
      <c r="B10" s="208"/>
      <c r="C10" s="112"/>
      <c r="D10" s="209">
        <v>0.03</v>
      </c>
      <c r="E10" s="117"/>
      <c r="F10" s="667" t="s">
        <v>61</v>
      </c>
      <c r="G10" s="668"/>
      <c r="H10" s="134">
        <v>0.03</v>
      </c>
      <c r="I10" s="229" t="str">
        <f>IF(H10=D10,"Matches",IF(H10&gt;D10,"Higher","Lower"))</f>
        <v>Matches</v>
      </c>
      <c r="J10" s="181"/>
    </row>
    <row r="11" spans="1:10" s="8" customFormat="1" ht="17.25" customHeight="1">
      <c r="A11" s="147" t="s">
        <v>62</v>
      </c>
      <c r="B11" s="30"/>
      <c r="C11" s="109"/>
      <c r="D11" s="210">
        <v>0.03</v>
      </c>
      <c r="E11" s="116"/>
      <c r="F11" s="669"/>
      <c r="G11" s="670"/>
      <c r="H11" s="134">
        <v>0.03</v>
      </c>
      <c r="I11" s="230" t="str">
        <f>IF(H11=D11,"Matches",IF(H11&gt;D11,"Higher","Lower"))</f>
        <v>Matches</v>
      </c>
      <c r="J11" s="181"/>
    </row>
    <row r="12" spans="1:10" s="8" customFormat="1" ht="17.25" customHeight="1">
      <c r="A12" s="147" t="s">
        <v>63</v>
      </c>
      <c r="B12" s="30"/>
      <c r="C12" s="109"/>
      <c r="D12" s="210">
        <v>0.03</v>
      </c>
      <c r="E12" s="116"/>
      <c r="F12" s="669"/>
      <c r="G12" s="670"/>
      <c r="H12" s="134">
        <v>0.03</v>
      </c>
      <c r="I12" s="230" t="str">
        <f>IF(H12=D12,"Matches",IF(H12&gt;D12,"Higher","Lower"))</f>
        <v>Matches</v>
      </c>
      <c r="J12" s="181"/>
    </row>
    <row r="13" spans="1:10" s="8" customFormat="1" ht="17.25" customHeight="1">
      <c r="A13" s="148" t="s">
        <v>64</v>
      </c>
      <c r="B13" s="152"/>
      <c r="C13" s="110"/>
      <c r="D13" s="211">
        <v>0.03</v>
      </c>
      <c r="E13" s="115"/>
      <c r="F13" s="671"/>
      <c r="G13" s="672"/>
      <c r="H13" s="134">
        <v>0.03</v>
      </c>
      <c r="I13" s="231" t="str">
        <f>IF(H13=D13,"Matches",IF(H13&gt;D13,"Higher","Lower"))</f>
        <v>Matches</v>
      </c>
      <c r="J13" s="181"/>
    </row>
    <row r="14" spans="1:10" s="30" customFormat="1" ht="25.5" customHeight="1">
      <c r="A14" s="111" t="s">
        <v>65</v>
      </c>
      <c r="B14" s="201"/>
      <c r="C14" s="201"/>
      <c r="D14" s="162" t="s">
        <v>56</v>
      </c>
      <c r="E14" s="162"/>
      <c r="F14" s="657" t="e">
        <f>#REF!</f>
        <v>#REF!</v>
      </c>
      <c r="G14" s="657"/>
      <c r="I14" s="232"/>
      <c r="J14" s="213"/>
    </row>
    <row r="15" spans="1:10" s="8" customFormat="1" ht="27" customHeight="1">
      <c r="A15" s="595" t="s">
        <v>66</v>
      </c>
      <c r="B15" s="596"/>
      <c r="C15" s="597"/>
      <c r="D15" s="562">
        <v>325</v>
      </c>
      <c r="E15" s="541"/>
      <c r="F15" s="651" t="s">
        <v>67</v>
      </c>
      <c r="G15" s="652"/>
      <c r="H15" s="563">
        <v>325</v>
      </c>
      <c r="I15" s="543" t="str">
        <f>IF(H15=D15,"Matches",IF(H15&gt;D15,"Higher","Lower"))</f>
        <v>Matches</v>
      </c>
      <c r="J15" s="544"/>
    </row>
    <row r="16" spans="1:10" s="30" customFormat="1" ht="25.5" customHeight="1">
      <c r="A16" s="111" t="s">
        <v>68</v>
      </c>
      <c r="B16" s="201"/>
      <c r="C16" s="201"/>
      <c r="D16" s="162" t="s">
        <v>56</v>
      </c>
      <c r="E16" s="162" t="s">
        <v>69</v>
      </c>
      <c r="F16" s="203"/>
      <c r="G16" s="212"/>
      <c r="I16" s="232"/>
      <c r="J16" s="213"/>
    </row>
    <row r="17" spans="1:11" s="8" customFormat="1" ht="17.25" customHeight="1">
      <c r="A17" s="604" t="s">
        <v>70</v>
      </c>
      <c r="B17" s="605"/>
      <c r="C17" s="606"/>
      <c r="D17" s="117"/>
      <c r="E17" s="200">
        <v>8.5000000000000006E-2</v>
      </c>
      <c r="F17" s="654" t="s">
        <v>71</v>
      </c>
      <c r="G17" s="655"/>
      <c r="H17" s="214">
        <f>IFERROR('4) Expenses'!G10,0.00000000000000001)</f>
        <v>0</v>
      </c>
      <c r="I17" s="229" t="str">
        <f>IF(H17=E17,"Matches",IF(H17&gt;E17,"Higher","Lower"))</f>
        <v>Lower</v>
      </c>
      <c r="J17" s="145"/>
      <c r="K17" s="30"/>
    </row>
    <row r="18" spans="1:11" s="8" customFormat="1" ht="17.25" customHeight="1">
      <c r="A18" s="607" t="s">
        <v>72</v>
      </c>
      <c r="B18" s="594"/>
      <c r="C18" s="608"/>
      <c r="D18" s="215">
        <v>2500</v>
      </c>
      <c r="E18" s="216">
        <v>4500</v>
      </c>
      <c r="F18" s="654" t="s">
        <v>73</v>
      </c>
      <c r="G18" s="655"/>
      <c r="H18" s="235">
        <f>'4) Expenses'!D43</f>
        <v>0</v>
      </c>
      <c r="I18" s="285" t="str">
        <f>IF(K18=FALSE,"Out of Range","Within Range")</f>
        <v>Out of Range</v>
      </c>
      <c r="J18" s="145"/>
      <c r="K18" s="638" t="b">
        <f>AND(H18&lt;=E18,H18&gt;=D18)</f>
        <v>0</v>
      </c>
    </row>
    <row r="19" spans="1:11" s="8" customFormat="1" ht="17.25" customHeight="1">
      <c r="A19" s="609" t="s">
        <v>74</v>
      </c>
      <c r="B19" s="593"/>
      <c r="C19" s="610"/>
      <c r="D19" s="217">
        <v>250</v>
      </c>
      <c r="E19" s="113"/>
      <c r="F19" s="654" t="s">
        <v>73</v>
      </c>
      <c r="G19" s="655"/>
      <c r="H19" s="218">
        <f>IFERROR('4) Expenses'!D35,"")</f>
        <v>0</v>
      </c>
      <c r="I19" s="231" t="str">
        <f>IF(H19=D19,"Matches",IF(H19&gt;D19,"Higher","Lower"))</f>
        <v>Lower</v>
      </c>
      <c r="J19" s="145"/>
      <c r="K19" s="30"/>
    </row>
    <row r="20" spans="1:11" s="30" customFormat="1" ht="25.5" customHeight="1">
      <c r="A20" s="111" t="s">
        <v>75</v>
      </c>
      <c r="B20" s="307"/>
      <c r="C20" s="219"/>
      <c r="D20" s="162" t="s">
        <v>56</v>
      </c>
      <c r="E20" s="162" t="s">
        <v>69</v>
      </c>
      <c r="F20" s="220"/>
      <c r="G20" s="220"/>
      <c r="H20" s="205"/>
      <c r="I20" s="234"/>
      <c r="J20" s="207"/>
    </row>
    <row r="21" spans="1:11" s="8" customFormat="1" ht="17.25" customHeight="1">
      <c r="A21" s="604" t="s">
        <v>76</v>
      </c>
      <c r="B21" s="605"/>
      <c r="C21" s="606"/>
      <c r="D21" s="117"/>
      <c r="E21" s="236">
        <v>0.12</v>
      </c>
      <c r="F21" s="654" t="s">
        <v>77</v>
      </c>
      <c r="G21" s="655"/>
      <c r="H21" s="221" t="str">
        <f>'2)Development Budget'!E49</f>
        <v>N/A</v>
      </c>
      <c r="I21" s="229" t="str">
        <f>IF(H21=E21,"Matches",IF(H21&gt;E21,"Higher","Lower"))</f>
        <v>Higher</v>
      </c>
      <c r="J21" s="145"/>
      <c r="K21" s="30"/>
    </row>
    <row r="22" spans="1:11" s="8" customFormat="1" ht="17.25" customHeight="1">
      <c r="A22" s="607" t="s">
        <v>78</v>
      </c>
      <c r="B22" s="594"/>
      <c r="C22" s="608"/>
      <c r="D22" s="222">
        <v>0</v>
      </c>
      <c r="E22" s="114"/>
      <c r="F22" s="654" t="s">
        <v>79</v>
      </c>
      <c r="G22" s="655"/>
      <c r="H22" s="223">
        <v>0</v>
      </c>
      <c r="I22" s="230" t="str">
        <f>IF(H22=D22,"Matches",IF(H22&gt;D22,"Higher","Lower"))</f>
        <v>Matches</v>
      </c>
      <c r="J22" s="145"/>
      <c r="K22" s="30"/>
    </row>
    <row r="23" spans="1:11" s="8" customFormat="1" ht="17.25" customHeight="1">
      <c r="A23" s="609" t="s">
        <v>80</v>
      </c>
      <c r="B23" s="593"/>
      <c r="C23" s="610"/>
      <c r="D23" s="113"/>
      <c r="E23" s="224">
        <v>0.2</v>
      </c>
      <c r="F23" s="656" t="s">
        <v>81</v>
      </c>
      <c r="G23" s="655"/>
      <c r="H23" s="221" t="e">
        <f>#REF!</f>
        <v>#REF!</v>
      </c>
      <c r="I23" s="231" t="e">
        <f>IF(H23=E23,"Matches",IF(H23&gt;E23,"Higher","Lower"))</f>
        <v>#REF!</v>
      </c>
      <c r="J23" s="145"/>
      <c r="K23" s="30"/>
    </row>
    <row r="24" spans="1:11" s="30" customFormat="1" ht="25.5" customHeight="1">
      <c r="A24" s="111" t="s">
        <v>82</v>
      </c>
      <c r="B24" s="201"/>
      <c r="C24" s="201"/>
      <c r="D24" s="162" t="s">
        <v>56</v>
      </c>
      <c r="E24" s="162"/>
      <c r="F24" s="203"/>
      <c r="G24" s="203"/>
      <c r="H24" s="205"/>
      <c r="I24" s="234"/>
      <c r="J24" s="207"/>
    </row>
    <row r="25" spans="1:11" s="8" customFormat="1" ht="27" customHeight="1">
      <c r="A25" s="595" t="s">
        <v>83</v>
      </c>
      <c r="B25" s="596"/>
      <c r="C25" s="597"/>
      <c r="D25" s="545">
        <v>1</v>
      </c>
      <c r="E25" s="546"/>
      <c r="F25" s="651" t="s">
        <v>84</v>
      </c>
      <c r="G25" s="652"/>
      <c r="H25" s="547" t="str">
        <f>'5)Operating Proforma'!E35</f>
        <v>n/a</v>
      </c>
      <c r="I25" s="548" t="str">
        <f>IF(H25=D25,"Matches",IF(H25&gt;D25,"Higher","Lower"))</f>
        <v>Higher</v>
      </c>
      <c r="J25" s="544"/>
      <c r="K25" s="30"/>
    </row>
    <row r="26" spans="1:11" s="30" customFormat="1" ht="25.5" customHeight="1">
      <c r="A26" s="197" t="s">
        <v>85</v>
      </c>
      <c r="B26" s="199"/>
      <c r="C26" s="199"/>
      <c r="D26" s="202"/>
      <c r="E26" s="202"/>
      <c r="F26" s="225"/>
      <c r="G26" s="225"/>
      <c r="I26" s="206"/>
      <c r="J26" s="213"/>
    </row>
    <row r="27" spans="1:11" s="228" customFormat="1" ht="18" customHeight="1">
      <c r="A27" s="601" t="s">
        <v>86</v>
      </c>
      <c r="B27" s="602"/>
      <c r="C27" s="602"/>
      <c r="D27" s="602"/>
      <c r="E27" s="603"/>
      <c r="F27" s="662"/>
      <c r="G27" s="663"/>
      <c r="H27" s="226" t="str">
        <f>IF('5)Operating Proforma'!C50&gt;0,"No","Yes")</f>
        <v>Yes</v>
      </c>
      <c r="I27" s="153"/>
      <c r="J27" s="180"/>
      <c r="K27" s="227"/>
    </row>
    <row r="28" spans="1:11" s="30" customFormat="1" ht="15.6" customHeight="1" thickBot="1">
      <c r="I28" s="57"/>
    </row>
    <row r="29" spans="1:11" s="30" customFormat="1">
      <c r="A29" s="659" t="s">
        <v>87</v>
      </c>
      <c r="B29" s="660"/>
      <c r="C29" s="660"/>
      <c r="D29" s="660"/>
      <c r="E29" s="661"/>
      <c r="J29" s="57"/>
    </row>
    <row r="30" spans="1:11" s="30" customFormat="1" ht="38.25">
      <c r="A30" s="469" t="s">
        <v>88</v>
      </c>
      <c r="B30" s="470" t="s">
        <v>89</v>
      </c>
      <c r="C30" s="470" t="s">
        <v>90</v>
      </c>
      <c r="D30" s="470" t="s">
        <v>91</v>
      </c>
      <c r="E30" s="471" t="s">
        <v>92</v>
      </c>
      <c r="J30" s="57"/>
    </row>
    <row r="31" spans="1:11" s="30" customFormat="1" ht="14.25">
      <c r="A31" s="292">
        <v>1</v>
      </c>
      <c r="B31" s="549">
        <v>20300</v>
      </c>
      <c r="C31" s="549">
        <v>33850</v>
      </c>
      <c r="D31" s="549">
        <v>40620</v>
      </c>
      <c r="E31" s="549">
        <v>54150</v>
      </c>
      <c r="J31" s="57"/>
    </row>
    <row r="32" spans="1:11" s="30" customFormat="1" ht="14.25">
      <c r="A32" s="292">
        <v>2</v>
      </c>
      <c r="B32" s="549">
        <v>23200</v>
      </c>
      <c r="C32" s="549">
        <v>38650</v>
      </c>
      <c r="D32" s="549">
        <v>46380</v>
      </c>
      <c r="E32" s="549">
        <v>61850</v>
      </c>
      <c r="J32" s="57"/>
    </row>
    <row r="33" spans="1:10" s="30" customFormat="1" ht="14.25">
      <c r="A33" s="292">
        <v>3</v>
      </c>
      <c r="B33" s="549">
        <v>26100</v>
      </c>
      <c r="C33" s="549">
        <v>43500</v>
      </c>
      <c r="D33" s="549">
        <v>52200</v>
      </c>
      <c r="E33" s="549">
        <v>69600</v>
      </c>
      <c r="J33" s="57"/>
    </row>
    <row r="34" spans="1:10" s="30" customFormat="1" ht="14.25">
      <c r="A34" s="292">
        <v>4</v>
      </c>
      <c r="B34" s="549">
        <v>29000</v>
      </c>
      <c r="C34" s="549">
        <v>48300</v>
      </c>
      <c r="D34" s="549">
        <v>57960</v>
      </c>
      <c r="E34" s="549">
        <v>77300</v>
      </c>
      <c r="J34" s="57"/>
    </row>
    <row r="35" spans="1:10" s="30" customFormat="1" ht="14.25">
      <c r="A35" s="292">
        <v>5</v>
      </c>
      <c r="B35" s="549">
        <v>31350</v>
      </c>
      <c r="C35" s="549">
        <v>52200</v>
      </c>
      <c r="D35" s="549">
        <v>62640</v>
      </c>
      <c r="E35" s="549">
        <v>83500</v>
      </c>
      <c r="J35" s="57"/>
    </row>
    <row r="36" spans="1:10" s="30" customFormat="1" ht="14.25">
      <c r="A36" s="293">
        <v>6</v>
      </c>
      <c r="B36" s="550">
        <v>33650</v>
      </c>
      <c r="C36" s="550">
        <v>56050</v>
      </c>
      <c r="D36" s="550">
        <v>67260</v>
      </c>
      <c r="E36" s="550">
        <v>89700</v>
      </c>
      <c r="J36" s="57"/>
    </row>
    <row r="37" spans="1:10" s="30" customFormat="1" ht="14.25">
      <c r="A37" s="158" t="s">
        <v>93</v>
      </c>
      <c r="B37" s="284" t="s">
        <v>94</v>
      </c>
      <c r="C37" s="472" t="s">
        <v>95</v>
      </c>
      <c r="D37" s="468"/>
      <c r="E37" s="468"/>
      <c r="J37" s="57"/>
    </row>
    <row r="38" spans="1:10" s="30" customFormat="1" ht="14.25">
      <c r="J38" s="57"/>
    </row>
    <row r="39" spans="1:10" s="30" customFormat="1" ht="14.25">
      <c r="J39" s="57"/>
    </row>
    <row r="40" spans="1:10" s="30" customFormat="1" ht="14.25" customHeight="1">
      <c r="A40" s="133" t="s">
        <v>96</v>
      </c>
      <c r="J40" s="57"/>
    </row>
    <row r="41" spans="1:10" s="30" customFormat="1" ht="15.75" customHeight="1" thickBot="1">
      <c r="A41" s="294" t="s">
        <v>97</v>
      </c>
    </row>
    <row r="42" spans="1:10" s="30" customFormat="1" ht="13.9" customHeight="1">
      <c r="A42" s="598" t="s">
        <v>98</v>
      </c>
      <c r="B42" s="599"/>
      <c r="C42" s="551"/>
      <c r="D42" s="551"/>
      <c r="E42" s="653"/>
      <c r="F42" s="653"/>
      <c r="G42" s="653"/>
    </row>
    <row r="43" spans="1:10" s="15" customFormat="1" ht="25.5">
      <c r="A43" s="554" t="s">
        <v>99</v>
      </c>
      <c r="B43" s="558" t="s">
        <v>100</v>
      </c>
      <c r="C43" s="488"/>
      <c r="D43" s="488"/>
      <c r="E43" s="488"/>
      <c r="F43" s="664"/>
      <c r="G43" s="664"/>
      <c r="H43" s="16"/>
      <c r="I43" s="16"/>
      <c r="J43" s="16"/>
    </row>
    <row r="44" spans="1:10" s="291" customFormat="1" ht="17.25" customHeight="1">
      <c r="A44" s="555" t="s">
        <v>101</v>
      </c>
      <c r="B44" s="559">
        <v>966</v>
      </c>
      <c r="C44" s="552"/>
      <c r="D44" s="552"/>
      <c r="E44" s="492"/>
      <c r="F44" s="658"/>
      <c r="G44" s="658"/>
    </row>
    <row r="45" spans="1:10" s="291" customFormat="1" ht="17.25" customHeight="1">
      <c r="A45" s="555" t="s">
        <v>102</v>
      </c>
      <c r="B45" s="559">
        <v>1047</v>
      </c>
      <c r="C45" s="552"/>
      <c r="D45" s="552"/>
      <c r="E45" s="492"/>
      <c r="F45" s="658"/>
      <c r="G45" s="658"/>
    </row>
    <row r="46" spans="1:10" s="291" customFormat="1" ht="17.25" customHeight="1">
      <c r="A46" s="555" t="s">
        <v>103</v>
      </c>
      <c r="B46" s="559">
        <v>1272</v>
      </c>
      <c r="C46" s="552"/>
      <c r="D46" s="552"/>
      <c r="E46" s="492"/>
      <c r="F46" s="658"/>
      <c r="G46" s="658"/>
    </row>
    <row r="47" spans="1:10" s="291" customFormat="1" ht="17.25" customHeight="1">
      <c r="A47" s="555" t="s">
        <v>104</v>
      </c>
      <c r="B47" s="560">
        <v>1625</v>
      </c>
      <c r="C47" s="552"/>
      <c r="D47" s="553"/>
      <c r="E47" s="492"/>
      <c r="F47" s="658"/>
      <c r="G47" s="658"/>
    </row>
    <row r="48" spans="1:10" s="291" customFormat="1" ht="17.25" customHeight="1">
      <c r="A48" s="556" t="s">
        <v>105</v>
      </c>
      <c r="B48" s="561">
        <v>1891</v>
      </c>
      <c r="C48" s="552"/>
      <c r="D48" s="552"/>
      <c r="E48" s="492"/>
      <c r="F48" s="658"/>
      <c r="G48" s="658"/>
    </row>
    <row r="49" spans="1:7" s="45" customFormat="1" ht="17.25" customHeight="1">
      <c r="A49" s="557" t="s">
        <v>93</v>
      </c>
      <c r="B49" s="283" t="s">
        <v>106</v>
      </c>
      <c r="C49" s="557"/>
      <c r="E49" s="473"/>
      <c r="F49" s="474"/>
      <c r="G49" s="475"/>
    </row>
  </sheetData>
  <mergeCells count="23">
    <mergeCell ref="A1:J1"/>
    <mergeCell ref="A2:J2"/>
    <mergeCell ref="F17:G17"/>
    <mergeCell ref="A3:J3"/>
    <mergeCell ref="F21:G21"/>
    <mergeCell ref="F10:G13"/>
    <mergeCell ref="F15:G15"/>
    <mergeCell ref="F44:G44"/>
    <mergeCell ref="F48:G48"/>
    <mergeCell ref="A29:E29"/>
    <mergeCell ref="F46:G46"/>
    <mergeCell ref="F47:G47"/>
    <mergeCell ref="F45:G45"/>
    <mergeCell ref="F43:G43"/>
    <mergeCell ref="F8:G8"/>
    <mergeCell ref="F25:G25"/>
    <mergeCell ref="E42:G42"/>
    <mergeCell ref="F18:G18"/>
    <mergeCell ref="F19:G19"/>
    <mergeCell ref="F23:G23"/>
    <mergeCell ref="F22:G22"/>
    <mergeCell ref="F14:G14"/>
    <mergeCell ref="F27:G27"/>
  </mergeCells>
  <phoneticPr fontId="14" type="noConversion"/>
  <conditionalFormatting sqref="I15">
    <cfRule type="expression" dxfId="4" priority="1" stopIfTrue="1">
      <formula>$H$15=0</formula>
    </cfRule>
  </conditionalFormatting>
  <dataValidations count="1">
    <dataValidation allowBlank="1" showInputMessage="1" showErrorMessage="1" prompt="You can delete default #s and enter your own." sqref="H8 H10:H13 H15 H6" xr:uid="{00000000-0002-0000-0300-000000000000}"/>
  </dataValidations>
  <printOptions horizontalCentered="1"/>
  <pageMargins left="0.7" right="0.7" top="0.75" bottom="0.75" header="0.3" footer="0.3"/>
  <pageSetup scale="61" orientation="landscape" horizontalDpi="300" r:id="rId1"/>
  <headerFooter>
    <oddFooter>&amp;L&amp;10&amp;F
&amp;A&amp;R&amp;10Louisville Metro Government
Page &amp;P of &amp;N</oddFooter>
  </headerFooter>
  <ignoredErrors>
    <ignoredError sqref="I22" formula="1"/>
  </ignoredError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0"/>
  <dimension ref="A1:BF42"/>
  <sheetViews>
    <sheetView topLeftCell="L1" zoomScale="110" zoomScaleNormal="110" zoomScaleSheetLayoutView="70" workbookViewId="0">
      <selection activeCell="U2" sqref="U2"/>
    </sheetView>
  </sheetViews>
  <sheetFormatPr defaultColWidth="8.88671875" defaultRowHeight="12.75"/>
  <cols>
    <col min="1" max="1" width="1.33203125" style="16" customWidth="1"/>
    <col min="2" max="2" width="14.109375" style="10" customWidth="1"/>
    <col min="3" max="3" width="16.44140625" style="10" customWidth="1"/>
    <col min="4" max="4" width="11.109375" style="10" customWidth="1"/>
    <col min="5" max="5" width="9.109375" style="10" bestFit="1" customWidth="1"/>
    <col min="6" max="6" width="12.88671875" style="10" bestFit="1" customWidth="1"/>
    <col min="7" max="7" width="3" style="10" customWidth="1"/>
    <col min="8" max="8" width="9" style="10" bestFit="1" customWidth="1"/>
    <col min="9" max="9" width="12.109375" style="10" customWidth="1"/>
    <col min="10" max="10" width="11.21875" style="10" customWidth="1"/>
    <col min="11" max="11" width="6.88671875" style="10" customWidth="1"/>
    <col min="12" max="13" width="8.88671875" style="13"/>
    <col min="14" max="14" width="0" style="13" hidden="1" customWidth="1"/>
    <col min="15" max="20" width="8.88671875" style="13"/>
    <col min="21" max="21" width="8.88671875" style="13" customWidth="1"/>
    <col min="22" max="42" width="8.88671875" style="13"/>
    <col min="43" max="58" width="8.88671875" style="16"/>
    <col min="59" max="16384" width="8.88671875" style="10"/>
  </cols>
  <sheetData>
    <row r="1" spans="1:21" s="16" customFormat="1" ht="20.25">
      <c r="A1" s="457" t="s">
        <v>107</v>
      </c>
      <c r="B1" s="319"/>
      <c r="C1" s="319"/>
      <c r="D1" s="319"/>
      <c r="E1" s="319"/>
      <c r="F1" s="319"/>
      <c r="G1" s="319"/>
      <c r="H1" s="319"/>
      <c r="I1" s="319"/>
      <c r="J1" s="319"/>
      <c r="K1" s="319"/>
      <c r="L1" s="118"/>
      <c r="M1" s="13"/>
      <c r="N1" s="13"/>
      <c r="O1" s="13"/>
      <c r="P1" s="13"/>
      <c r="Q1" s="13"/>
      <c r="R1" s="13"/>
      <c r="S1" s="13"/>
      <c r="T1" s="13"/>
      <c r="U1" s="13"/>
    </row>
    <row r="2" spans="1:21" s="15" customFormat="1" ht="15">
      <c r="A2" s="16"/>
      <c r="B2" s="16"/>
      <c r="C2" s="16"/>
      <c r="D2" s="493"/>
      <c r="E2" s="494"/>
      <c r="F2" s="16"/>
      <c r="G2" s="16"/>
      <c r="H2" s="16"/>
      <c r="I2" s="23"/>
      <c r="J2" s="16"/>
      <c r="K2" s="16"/>
      <c r="L2" s="13"/>
      <c r="M2" s="13"/>
      <c r="N2" s="13" t="s">
        <v>108</v>
      </c>
      <c r="O2" s="13"/>
      <c r="P2" s="13"/>
      <c r="Q2" s="13"/>
      <c r="R2" s="13"/>
      <c r="S2" s="13"/>
      <c r="T2" s="13"/>
      <c r="U2" s="288" t="s">
        <v>109</v>
      </c>
    </row>
    <row r="3" spans="1:21" ht="15" customHeight="1">
      <c r="B3" s="44" t="s">
        <v>110</v>
      </c>
      <c r="C3" s="23" t="s">
        <v>111</v>
      </c>
      <c r="D3" s="23" t="s">
        <v>112</v>
      </c>
      <c r="E3" s="23" t="s">
        <v>113</v>
      </c>
      <c r="F3" s="23" t="s">
        <v>114</v>
      </c>
      <c r="G3" s="675" t="s">
        <v>115</v>
      </c>
      <c r="H3" s="675"/>
      <c r="I3" s="24" t="s">
        <v>116</v>
      </c>
      <c r="J3" s="16"/>
      <c r="K3" s="16"/>
      <c r="N3" s="13" t="s">
        <v>117</v>
      </c>
      <c r="U3" s="122"/>
    </row>
    <row r="4" spans="1:21" s="289" customFormat="1" ht="17.25" customHeight="1">
      <c r="A4" s="171"/>
      <c r="B4" s="286" t="s">
        <v>118</v>
      </c>
      <c r="C4" s="420">
        <f>'3) Income'!D73</f>
        <v>0</v>
      </c>
      <c r="D4" s="420">
        <f>'3) Income'!D74</f>
        <v>0</v>
      </c>
      <c r="E4" s="420">
        <f>'3) Income'!D75</f>
        <v>0</v>
      </c>
      <c r="F4" s="420">
        <f>'3) Income'!D76</f>
        <v>0</v>
      </c>
      <c r="G4" s="682">
        <f>'3) Income'!D77</f>
        <v>0</v>
      </c>
      <c r="H4" s="682"/>
      <c r="I4" s="287">
        <f>_xlfn.SINGLE(Units)</f>
        <v>0</v>
      </c>
      <c r="J4" s="171"/>
      <c r="K4" s="171"/>
      <c r="L4" s="171"/>
      <c r="M4" s="171"/>
      <c r="N4" s="171" t="s">
        <v>119</v>
      </c>
      <c r="O4" s="171"/>
      <c r="P4" s="171"/>
      <c r="Q4" s="171"/>
      <c r="R4" s="171"/>
      <c r="S4" s="171"/>
      <c r="T4" s="171"/>
      <c r="U4" s="288"/>
    </row>
    <row r="5" spans="1:21" ht="16.5" customHeight="1">
      <c r="B5" s="16"/>
      <c r="C5" s="16"/>
      <c r="D5" s="16"/>
      <c r="E5" s="16"/>
      <c r="F5" s="16"/>
      <c r="G5" s="16"/>
      <c r="H5" s="678" t="s">
        <v>120</v>
      </c>
      <c r="I5" s="16"/>
      <c r="J5" s="164"/>
      <c r="K5" s="164"/>
      <c r="L5" s="166"/>
      <c r="M5" s="165"/>
      <c r="N5" s="13" t="s">
        <v>121</v>
      </c>
      <c r="U5" s="122"/>
    </row>
    <row r="6" spans="1:21" ht="12.75" customHeight="1">
      <c r="B6" s="44" t="s">
        <v>122</v>
      </c>
      <c r="C6" s="16"/>
      <c r="D6" s="23" t="s">
        <v>123</v>
      </c>
      <c r="E6" s="23" t="s">
        <v>124</v>
      </c>
      <c r="F6" s="16"/>
      <c r="G6" s="16"/>
      <c r="H6" s="678"/>
      <c r="I6" s="680" t="s">
        <v>125</v>
      </c>
      <c r="J6" s="676" t="s">
        <v>126</v>
      </c>
      <c r="K6" s="16"/>
      <c r="U6" s="122"/>
    </row>
    <row r="7" spans="1:21" ht="15">
      <c r="B7" s="17" t="s">
        <v>127</v>
      </c>
      <c r="C7" s="17"/>
      <c r="D7" s="90">
        <f>'5)Operating Proforma'!E9</f>
        <v>0</v>
      </c>
      <c r="E7" s="90">
        <f t="shared" ref="E7" si="0">IFERROR(D7/_xlfn.SINGLE(Units),0)</f>
        <v>0</v>
      </c>
      <c r="F7" s="16"/>
      <c r="G7" s="16"/>
      <c r="H7" s="679"/>
      <c r="I7" s="681"/>
      <c r="J7" s="677"/>
      <c r="K7" s="16"/>
      <c r="U7" s="122"/>
    </row>
    <row r="8" spans="1:21" ht="15">
      <c r="B8" s="16" t="s">
        <v>128</v>
      </c>
      <c r="C8" s="310">
        <f>'5)Operating Proforma'!C8</f>
        <v>0</v>
      </c>
      <c r="D8" s="38">
        <f>'5)Operating Proforma'!E8</f>
        <v>0</v>
      </c>
      <c r="E8" s="38">
        <f t="shared" ref="E8:E14" si="1">IFERROR(D8/_xlfn.SINGLE(Units),0)</f>
        <v>0</v>
      </c>
      <c r="F8" s="16"/>
      <c r="G8" s="16"/>
      <c r="H8" s="16" t="s">
        <v>129</v>
      </c>
      <c r="I8" s="36" t="str">
        <f>'5)Operating Proforma'!E35</f>
        <v>n/a</v>
      </c>
      <c r="J8" s="38" t="str">
        <f>IFERROR('5)Operating Proforma'!E38,0)</f>
        <v>-</v>
      </c>
      <c r="K8" s="16"/>
      <c r="U8" s="122"/>
    </row>
    <row r="9" spans="1:21" ht="15">
      <c r="B9" s="16" t="s">
        <v>130</v>
      </c>
      <c r="C9" s="25"/>
      <c r="D9" s="38">
        <f>'5)Operating Proforma'!E11</f>
        <v>0</v>
      </c>
      <c r="E9" s="38">
        <f t="shared" si="1"/>
        <v>0</v>
      </c>
      <c r="F9" s="19"/>
      <c r="G9" s="19"/>
      <c r="H9" s="16" t="s">
        <v>131</v>
      </c>
      <c r="I9" s="36" t="str">
        <f>'5)Operating Proforma'!I35</f>
        <v>n/a</v>
      </c>
      <c r="J9" s="38" t="str">
        <f>IFERROR('5)Operating Proforma'!I38,0)</f>
        <v>-</v>
      </c>
      <c r="K9" s="16"/>
      <c r="U9" s="122"/>
    </row>
    <row r="10" spans="1:21" ht="15">
      <c r="B10" s="16" t="s">
        <v>132</v>
      </c>
      <c r="C10" s="16"/>
      <c r="D10" s="38">
        <f>TotalOperating</f>
        <v>0</v>
      </c>
      <c r="E10" s="38">
        <f t="shared" si="1"/>
        <v>0</v>
      </c>
      <c r="F10" s="19"/>
      <c r="G10" s="19"/>
      <c r="H10" s="16"/>
      <c r="I10" s="36"/>
      <c r="J10" s="38"/>
      <c r="K10" s="16"/>
      <c r="U10" s="122"/>
    </row>
    <row r="11" spans="1:21" ht="15">
      <c r="B11" s="16" t="s">
        <v>133</v>
      </c>
      <c r="C11" s="16"/>
      <c r="D11" s="38">
        <f>'5)Operating Proforma'!E23</f>
        <v>0</v>
      </c>
      <c r="E11" s="38">
        <f t="shared" si="1"/>
        <v>0</v>
      </c>
      <c r="F11" s="16"/>
      <c r="G11" s="16"/>
      <c r="H11" s="20"/>
      <c r="I11" s="37"/>
      <c r="J11" s="39"/>
      <c r="K11" s="16"/>
      <c r="U11" s="122"/>
    </row>
    <row r="12" spans="1:21" ht="15">
      <c r="B12" s="16" t="s">
        <v>134</v>
      </c>
      <c r="C12" s="16"/>
      <c r="D12" s="38">
        <f>'5)Operating Proforma'!E24</f>
        <v>0</v>
      </c>
      <c r="E12" s="38">
        <f t="shared" si="1"/>
        <v>0</v>
      </c>
      <c r="F12" s="16"/>
      <c r="G12" s="16"/>
      <c r="H12" s="16"/>
      <c r="I12" s="16"/>
      <c r="J12" s="16"/>
      <c r="K12" s="16"/>
      <c r="M12" s="119"/>
      <c r="U12" s="122"/>
    </row>
    <row r="13" spans="1:21" ht="15">
      <c r="B13" s="16" t="s">
        <v>135</v>
      </c>
      <c r="C13" s="16"/>
      <c r="D13" s="38">
        <f>'5)Operating Proforma'!E34</f>
        <v>0</v>
      </c>
      <c r="E13" s="38">
        <f t="shared" si="1"/>
        <v>0</v>
      </c>
      <c r="F13" s="16"/>
      <c r="G13" s="16"/>
      <c r="H13" s="44" t="s">
        <v>136</v>
      </c>
      <c r="I13" s="16"/>
      <c r="J13" s="16"/>
      <c r="K13" s="16"/>
      <c r="U13" s="122"/>
    </row>
    <row r="14" spans="1:21" ht="15">
      <c r="B14" s="20" t="s">
        <v>137</v>
      </c>
      <c r="C14" s="20"/>
      <c r="D14" s="39">
        <f>'5)Operating Proforma'!E37</f>
        <v>0</v>
      </c>
      <c r="E14" s="39">
        <f t="shared" si="1"/>
        <v>0</v>
      </c>
      <c r="F14" s="16"/>
      <c r="G14" s="16"/>
      <c r="H14" s="495" t="s">
        <v>138</v>
      </c>
      <c r="I14" s="17"/>
      <c r="J14" s="496">
        <f>'5)Operating Proforma'!C8</f>
        <v>0</v>
      </c>
      <c r="K14" s="16"/>
      <c r="U14" s="122"/>
    </row>
    <row r="15" spans="1:21" ht="15">
      <c r="B15" s="16"/>
      <c r="C15" s="16"/>
      <c r="D15" s="16"/>
      <c r="E15" s="16"/>
      <c r="F15" s="16"/>
      <c r="G15" s="16"/>
      <c r="H15" s="497"/>
      <c r="I15" s="16"/>
      <c r="J15" s="163"/>
      <c r="K15" s="16"/>
      <c r="U15" s="122"/>
    </row>
    <row r="16" spans="1:21" ht="15">
      <c r="C16" s="16"/>
      <c r="D16" s="16"/>
      <c r="E16" s="16"/>
      <c r="F16" s="26"/>
      <c r="G16" s="26"/>
      <c r="H16" s="495" t="s">
        <v>139</v>
      </c>
      <c r="I16" s="17"/>
      <c r="J16" s="496">
        <f>'5)Operating Proforma'!C7</f>
        <v>0</v>
      </c>
      <c r="K16" s="16"/>
      <c r="U16" s="122"/>
    </row>
    <row r="17" spans="2:11" ht="15">
      <c r="B17" s="44" t="s">
        <v>140</v>
      </c>
      <c r="C17" s="16"/>
      <c r="D17" s="23" t="s">
        <v>116</v>
      </c>
      <c r="E17" s="23" t="s">
        <v>124</v>
      </c>
      <c r="F17" s="23" t="s">
        <v>141</v>
      </c>
      <c r="G17" s="23"/>
      <c r="H17" s="498"/>
      <c r="I17" s="20"/>
      <c r="J17" s="499"/>
    </row>
    <row r="18" spans="2:11" ht="15">
      <c r="B18" s="17" t="s">
        <v>142</v>
      </c>
      <c r="C18" s="17"/>
      <c r="D18" s="90">
        <f>'2)Development Budget'!C19</f>
        <v>0</v>
      </c>
      <c r="E18" s="90">
        <f>IFERROR(D18/_xlfn.SINGLE(Units),0)</f>
        <v>0</v>
      </c>
      <c r="F18" s="127">
        <f>IFERROR(D18/$D$23,0)</f>
        <v>0</v>
      </c>
      <c r="G18" s="19"/>
      <c r="H18" s="497" t="s">
        <v>143</v>
      </c>
      <c r="I18" s="16"/>
      <c r="J18" s="163"/>
      <c r="K18" s="16"/>
    </row>
    <row r="19" spans="2:11" ht="15">
      <c r="B19" s="16" t="s">
        <v>144</v>
      </c>
      <c r="C19" s="16"/>
      <c r="D19" s="38">
        <f>'2)Development Budget'!C46</f>
        <v>0</v>
      </c>
      <c r="E19" s="38">
        <f>IFERROR(D19/_xlfn.SINGLE(Units),0)</f>
        <v>0</v>
      </c>
      <c r="F19" s="128">
        <f>IFERROR(D19/$D$23,0)</f>
        <v>0</v>
      </c>
      <c r="G19" s="19"/>
      <c r="H19" s="34" t="str">
        <f>'4) Expenses'!$B$3</f>
        <v>Administrative</v>
      </c>
      <c r="I19" s="21"/>
      <c r="J19" s="163">
        <f>'5)Operating Proforma'!D15</f>
        <v>0.03</v>
      </c>
      <c r="K19" s="16"/>
    </row>
    <row r="20" spans="2:11" ht="15">
      <c r="B20" s="16" t="s">
        <v>76</v>
      </c>
      <c r="C20" s="16"/>
      <c r="D20" s="38">
        <f>'2)Development Budget'!C49</f>
        <v>0</v>
      </c>
      <c r="E20" s="38">
        <f>IFERROR(D20/_xlfn.SINGLE(Units),0)</f>
        <v>0</v>
      </c>
      <c r="F20" s="128">
        <f>IFERROR(D20/$D$23,0)</f>
        <v>0</v>
      </c>
      <c r="G20" s="19"/>
      <c r="H20" s="34" t="str">
        <f>'4) Expenses'!$B$17</f>
        <v>Operating/Maintenance</v>
      </c>
      <c r="I20" s="21"/>
      <c r="J20" s="163">
        <f>'5)Operating Proforma'!D16</f>
        <v>0.03</v>
      </c>
      <c r="K20" s="16"/>
    </row>
    <row r="21" spans="2:11" ht="15">
      <c r="B21" s="16" t="s">
        <v>145</v>
      </c>
      <c r="C21" s="16"/>
      <c r="D21" s="38">
        <f>'2)Development Budget'!C85-('2)Development Budget'!C83+'2)Development Budget'!C84)</f>
        <v>0</v>
      </c>
      <c r="E21" s="38">
        <f>IFERROR(D21/_xlfn.SINGLE(Units),0)</f>
        <v>0</v>
      </c>
      <c r="F21" s="128">
        <f>IFERROR(D21/$D$23,0)</f>
        <v>0</v>
      </c>
      <c r="G21" s="19"/>
      <c r="H21" s="34" t="str">
        <f>'4) Expenses'!$B$27</f>
        <v>Owner Paid Utilities</v>
      </c>
      <c r="I21" s="22"/>
      <c r="J21" s="163">
        <f>'5)Operating Proforma'!D17</f>
        <v>0.03</v>
      </c>
      <c r="K21" s="16"/>
    </row>
    <row r="22" spans="2:11" ht="15">
      <c r="B22" s="20" t="s">
        <v>146</v>
      </c>
      <c r="C22" s="20"/>
      <c r="D22" s="39">
        <f>'2)Development Budget'!C83+'2)Development Budget'!C84</f>
        <v>0</v>
      </c>
      <c r="E22" s="39">
        <f>IFERROR(D22/_xlfn.SINGLE(Units),0)</f>
        <v>0</v>
      </c>
      <c r="F22" s="129">
        <f>IFERROR(D22/$D$23,0)</f>
        <v>0</v>
      </c>
      <c r="G22" s="19"/>
      <c r="H22" s="500" t="str">
        <f>'4) Expenses'!$B$34</f>
        <v>Taxes/Insurance</v>
      </c>
      <c r="I22" s="35"/>
      <c r="J22" s="499">
        <f>'5)Operating Proforma'!D18</f>
        <v>0.03</v>
      </c>
      <c r="K22" s="16"/>
    </row>
    <row r="23" spans="2:11" ht="15">
      <c r="B23" s="21" t="s">
        <v>116</v>
      </c>
      <c r="C23" s="21"/>
      <c r="D23" s="501">
        <f>SUM(D18:D22)</f>
        <v>0</v>
      </c>
      <c r="E23" s="502" t="e">
        <f>D23/_xlfn.SINGLE(Units)</f>
        <v>#DIV/0!</v>
      </c>
      <c r="F23" s="163">
        <f>SUM(F18:F22)</f>
        <v>0</v>
      </c>
      <c r="G23" s="16"/>
      <c r="H23" s="16"/>
      <c r="I23" s="22"/>
      <c r="J23" s="25"/>
      <c r="K23" s="16"/>
    </row>
    <row r="24" spans="2:11" ht="15">
      <c r="B24" s="184" t="s">
        <v>147</v>
      </c>
      <c r="C24" s="182"/>
      <c r="D24" s="183" t="e">
        <f>D19/'3) Income'!TotalSqFt</f>
        <v>#REF!</v>
      </c>
      <c r="E24" s="16"/>
      <c r="F24" s="16"/>
      <c r="G24" s="16"/>
      <c r="H24" s="16"/>
      <c r="I24" s="16"/>
      <c r="J24" s="16"/>
      <c r="K24" s="16"/>
    </row>
    <row r="25" spans="2:11" ht="15">
      <c r="B25" s="184" t="s">
        <v>148</v>
      </c>
      <c r="C25" s="182"/>
      <c r="D25" s="183" t="e">
        <f>D23/'3) Income'!TotalSqFt</f>
        <v>#REF!</v>
      </c>
      <c r="E25" s="16"/>
      <c r="F25" s="16"/>
      <c r="G25" s="16"/>
      <c r="H25" s="16"/>
      <c r="I25" s="16"/>
      <c r="J25" s="16"/>
      <c r="K25" s="16"/>
    </row>
    <row r="26" spans="2:11" ht="15">
      <c r="B26" s="184" t="s">
        <v>149</v>
      </c>
      <c r="C26" s="182"/>
      <c r="D26" s="183" t="e">
        <f>D21/'3) Income'!TotalSqFt</f>
        <v>#REF!</v>
      </c>
      <c r="E26" s="16"/>
      <c r="F26" s="16"/>
      <c r="G26" s="16"/>
      <c r="H26" s="16"/>
      <c r="I26" s="16"/>
      <c r="J26" s="16"/>
      <c r="K26" s="16"/>
    </row>
    <row r="27" spans="2:11" ht="18.75" customHeight="1">
      <c r="B27" s="461" t="s">
        <v>150</v>
      </c>
      <c r="C27" s="40"/>
      <c r="D27" s="462" t="s">
        <v>116</v>
      </c>
      <c r="E27" s="462" t="s">
        <v>124</v>
      </c>
      <c r="F27" s="462" t="s">
        <v>141</v>
      </c>
      <c r="G27" s="16"/>
      <c r="H27" s="463"/>
      <c r="I27" s="16"/>
      <c r="J27" s="23"/>
      <c r="K27" s="16"/>
    </row>
    <row r="28" spans="2:11" ht="15">
      <c r="B28" s="279" t="s">
        <v>151</v>
      </c>
      <c r="C28" s="280"/>
      <c r="D28" s="458">
        <f>Amount</f>
        <v>0</v>
      </c>
      <c r="E28" s="281">
        <f>IFERROR(D28/_xlfn.SINGLE(Units),0)</f>
        <v>0</v>
      </c>
      <c r="F28" s="282">
        <f t="shared" ref="F28:F34" si="2">IFERROR(D28/$D$34,0)</f>
        <v>0</v>
      </c>
      <c r="G28" s="19"/>
      <c r="H28" s="16"/>
      <c r="I28" s="16"/>
      <c r="J28" s="38"/>
      <c r="K28" s="16"/>
    </row>
    <row r="29" spans="2:11" ht="15">
      <c r="B29" s="34" t="s">
        <v>152</v>
      </c>
      <c r="C29" s="16"/>
      <c r="D29" s="18">
        <f>'2)Development Budget'!C6</f>
        <v>0</v>
      </c>
      <c r="E29" s="38">
        <f t="shared" ref="E29" si="3">IFERROR(D29/_xlfn.SINGLE(Units),0)</f>
        <v>0</v>
      </c>
      <c r="F29" s="128">
        <f t="shared" si="2"/>
        <v>0</v>
      </c>
      <c r="G29" s="19"/>
      <c r="H29" s="16"/>
      <c r="I29" s="16"/>
      <c r="J29" s="464"/>
      <c r="K29" s="16"/>
    </row>
    <row r="30" spans="2:11" ht="15">
      <c r="B30" s="34" t="s">
        <v>153</v>
      </c>
      <c r="C30" s="16"/>
      <c r="D30" s="459">
        <f>'2)Development Budget'!C7</f>
        <v>0</v>
      </c>
      <c r="E30" s="38">
        <f>IFERROR(D30/_xlfn.SINGLE(Units),0)</f>
        <v>0</v>
      </c>
      <c r="F30" s="128">
        <f t="shared" si="2"/>
        <v>0</v>
      </c>
      <c r="G30" s="19"/>
      <c r="H30" s="16"/>
      <c r="I30" s="16"/>
      <c r="J30" s="465"/>
      <c r="K30" s="16"/>
    </row>
    <row r="31" spans="2:11" ht="15">
      <c r="B31" s="34" t="str">
        <f>'2)Development Budget'!B8</f>
        <v>Other (identify):</v>
      </c>
      <c r="C31" s="16"/>
      <c r="D31" s="18">
        <f>'2)Development Budget'!C8</f>
        <v>0</v>
      </c>
      <c r="E31" s="38">
        <f>IFERROR(D31/_xlfn.SINGLE(Units),0)</f>
        <v>0</v>
      </c>
      <c r="F31" s="128">
        <f t="shared" si="2"/>
        <v>0</v>
      </c>
      <c r="G31" s="19"/>
      <c r="H31" s="21"/>
      <c r="I31" s="21"/>
      <c r="J31" s="466"/>
      <c r="K31" s="16"/>
    </row>
    <row r="32" spans="2:11" s="16" customFormat="1" ht="15">
      <c r="B32" s="34" t="str">
        <f>'2)Development Budget'!B9</f>
        <v>Other (identify):</v>
      </c>
      <c r="D32" s="18">
        <f>'2)Development Budget'!C9</f>
        <v>0</v>
      </c>
      <c r="E32" s="38">
        <f>IFERROR(D32/_xlfn.SINGLE(Units),0)</f>
        <v>0</v>
      </c>
      <c r="F32" s="128">
        <f t="shared" si="2"/>
        <v>0</v>
      </c>
      <c r="G32" s="19"/>
      <c r="H32" s="467"/>
      <c r="I32" s="467"/>
      <c r="J32" s="278"/>
    </row>
    <row r="33" spans="1:11" s="16" customFormat="1" ht="15">
      <c r="B33" s="35" t="str">
        <f>'2)Development Budget'!B10</f>
        <v>Other (identify):</v>
      </c>
      <c r="C33" s="20"/>
      <c r="D33" s="460">
        <f>'2)Development Budget'!C10</f>
        <v>0</v>
      </c>
      <c r="E33" s="39">
        <f>IFERROR(D33/_xlfn.SINGLE(Units),0)</f>
        <v>0</v>
      </c>
      <c r="F33" s="129">
        <f t="shared" si="2"/>
        <v>0</v>
      </c>
      <c r="G33" s="19"/>
      <c r="H33" s="467"/>
      <c r="I33" s="467"/>
      <c r="J33" s="278"/>
    </row>
    <row r="34" spans="1:11" s="16" customFormat="1" ht="15">
      <c r="B34" s="377" t="s">
        <v>116</v>
      </c>
      <c r="C34" s="377"/>
      <c r="D34" s="501">
        <f>SUM(D28:D33)</f>
        <v>0</v>
      </c>
      <c r="E34" s="38">
        <f>IFERROR(D34/_xlfn.SINGLE(Units),0)</f>
        <v>0</v>
      </c>
      <c r="F34" s="128">
        <f t="shared" si="2"/>
        <v>0</v>
      </c>
      <c r="G34" s="19"/>
      <c r="J34" s="38"/>
      <c r="K34" s="171"/>
    </row>
    <row r="35" spans="1:11" s="16" customFormat="1" ht="15">
      <c r="B35" s="21"/>
      <c r="C35" s="21"/>
      <c r="D35" s="502"/>
      <c r="E35" s="502"/>
      <c r="G35" s="19"/>
      <c r="J35" s="464"/>
    </row>
    <row r="36" spans="1:11" s="16" customFormat="1" ht="15">
      <c r="B36" s="97" t="s">
        <v>154</v>
      </c>
      <c r="C36" s="98"/>
      <c r="D36" s="99">
        <f>D34-D23</f>
        <v>0</v>
      </c>
      <c r="E36" s="99">
        <f>IFERROR(D36/_xlfn.SINGLE(Units),0)</f>
        <v>0</v>
      </c>
      <c r="F36" s="100">
        <f>IFERROR(D36/D23,0)</f>
        <v>0</v>
      </c>
      <c r="G36" s="19"/>
      <c r="J36" s="38"/>
      <c r="K36" s="18"/>
    </row>
    <row r="37" spans="1:11" s="16" customFormat="1" ht="15">
      <c r="G37" s="19"/>
      <c r="H37" s="21"/>
      <c r="I37" s="21"/>
      <c r="J37" s="466"/>
      <c r="K37" s="18"/>
    </row>
    <row r="38" spans="1:11" s="16" customFormat="1" ht="21.75" customHeight="1">
      <c r="B38" s="625" t="s">
        <v>155</v>
      </c>
      <c r="C38" s="170"/>
      <c r="D38" s="170"/>
      <c r="E38" s="170"/>
      <c r="F38" s="170"/>
      <c r="G38" s="170"/>
      <c r="H38" s="170"/>
      <c r="I38" s="172"/>
      <c r="J38" s="172"/>
    </row>
    <row r="39" spans="1:11" s="16" customFormat="1" ht="33.75" customHeight="1">
      <c r="A39" s="28"/>
      <c r="B39" s="626"/>
      <c r="C39" s="627"/>
      <c r="D39" s="627"/>
      <c r="E39" s="627"/>
      <c r="F39" s="627"/>
      <c r="G39" s="627"/>
      <c r="H39" s="627"/>
      <c r="I39" s="627"/>
      <c r="J39" s="628"/>
    </row>
    <row r="40" spans="1:11" s="16" customFormat="1" ht="33.75" customHeight="1">
      <c r="A40" s="28"/>
      <c r="B40" s="673"/>
      <c r="C40" s="673"/>
      <c r="D40" s="673"/>
      <c r="E40" s="673"/>
      <c r="F40" s="673"/>
      <c r="G40" s="673"/>
      <c r="H40" s="673"/>
      <c r="I40" s="673"/>
      <c r="J40" s="673"/>
    </row>
    <row r="41" spans="1:11" s="16" customFormat="1" ht="33.75" customHeight="1">
      <c r="A41" s="28"/>
      <c r="B41" s="674"/>
      <c r="C41" s="674"/>
      <c r="D41" s="674"/>
      <c r="E41" s="674"/>
      <c r="F41" s="674"/>
      <c r="G41" s="674"/>
      <c r="H41" s="674"/>
      <c r="I41" s="674"/>
      <c r="J41" s="674"/>
    </row>
    <row r="42" spans="1:11" s="16" customFormat="1" ht="15">
      <c r="B42" s="17"/>
      <c r="G42" s="19"/>
    </row>
  </sheetData>
  <mergeCells count="7">
    <mergeCell ref="B40:J40"/>
    <mergeCell ref="B41:J41"/>
    <mergeCell ref="G3:H3"/>
    <mergeCell ref="J6:J7"/>
    <mergeCell ref="H5:H7"/>
    <mergeCell ref="I6:I7"/>
    <mergeCell ref="G4:H4"/>
  </mergeCells>
  <phoneticPr fontId="14" type="noConversion"/>
  <printOptions horizontalCentered="1"/>
  <pageMargins left="0.5" right="0.5" top="0.65" bottom="0.9" header="0.5" footer="0.25"/>
  <pageSetup scale="74" fitToHeight="3" orientation="portrait" r:id="rId1"/>
  <headerFooter alignWithMargins="0">
    <oddFooter>&amp;L&amp;10&amp;F
&amp;A&amp;R&amp;10Louisville Metro Government
Page &amp;P of &amp;N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AA136"/>
  <sheetViews>
    <sheetView showGridLines="0" topLeftCell="H78" zoomScaleNormal="100" zoomScaleSheetLayoutView="50" zoomScalePageLayoutView="80" workbookViewId="0">
      <selection activeCell="U89" sqref="U89"/>
    </sheetView>
  </sheetViews>
  <sheetFormatPr defaultColWidth="8.88671875" defaultRowHeight="17.100000000000001" customHeight="1"/>
  <cols>
    <col min="1" max="1" width="2.77734375" bestFit="1" customWidth="1"/>
    <col min="2" max="2" width="41.5546875" bestFit="1" customWidth="1"/>
    <col min="3" max="3" width="12.6640625" customWidth="1"/>
    <col min="4" max="4" width="14.109375" customWidth="1"/>
    <col min="5" max="5" width="13.5546875" style="5" bestFit="1" customWidth="1"/>
    <col min="6" max="6" width="13.5546875" style="5" customWidth="1"/>
    <col min="7" max="7" width="10.44140625" customWidth="1"/>
    <col min="8" max="8" width="10.88671875" customWidth="1"/>
    <col min="9" max="9" width="10.6640625" customWidth="1"/>
    <col min="10" max="10" width="19.77734375" style="93" customWidth="1"/>
    <col min="11" max="11" width="21.6640625" style="93" customWidth="1"/>
    <col min="12" max="12" width="8.88671875" style="93" customWidth="1"/>
    <col min="13" max="17" width="8.88671875" customWidth="1"/>
  </cols>
  <sheetData>
    <row r="1" spans="1:9" ht="20.25" customHeight="1">
      <c r="A1" s="406" t="s">
        <v>156</v>
      </c>
      <c r="B1" s="408"/>
      <c r="C1" s="408"/>
      <c r="D1" s="408"/>
      <c r="E1" s="408"/>
      <c r="F1" s="408"/>
      <c r="G1" s="313"/>
      <c r="H1" s="313"/>
    </row>
    <row r="2" spans="1:9" ht="29.45" customHeight="1">
      <c r="A2" s="405"/>
      <c r="B2" s="155" t="s">
        <v>157</v>
      </c>
      <c r="C2" s="4"/>
      <c r="D2" s="4"/>
      <c r="E2" s="425"/>
      <c r="F2" s="425"/>
      <c r="G2" s="381"/>
      <c r="H2" s="381"/>
      <c r="I2" s="381"/>
    </row>
    <row r="3" spans="1:9" ht="29.45" customHeight="1">
      <c r="A3" s="405"/>
      <c r="B3" s="615" t="s">
        <v>158</v>
      </c>
      <c r="C3" s="615"/>
      <c r="D3" s="615"/>
      <c r="E3" s="615"/>
      <c r="F3" s="615"/>
      <c r="G3" s="381"/>
      <c r="H3" s="381"/>
      <c r="I3" s="381"/>
    </row>
    <row r="4" spans="1:9" ht="30.75" thickBot="1">
      <c r="A4" s="1"/>
      <c r="C4" s="421" t="s">
        <v>159</v>
      </c>
      <c r="D4" s="421"/>
      <c r="E4" s="421" t="s">
        <v>160</v>
      </c>
      <c r="F4" s="421" t="s">
        <v>161</v>
      </c>
      <c r="G4" s="421" t="s">
        <v>162</v>
      </c>
      <c r="H4" s="477" t="s">
        <v>163</v>
      </c>
      <c r="I4" s="93"/>
    </row>
    <row r="5" spans="1:9" ht="16.899999999999999" customHeight="1" thickBot="1">
      <c r="B5" s="564" t="s">
        <v>380</v>
      </c>
      <c r="C5" s="430">
        <v>0</v>
      </c>
      <c r="D5" s="431">
        <f t="shared" ref="D5:D10" si="0">IFERROR(C5/_xlfn.SINGLE(Units),0)</f>
        <v>0</v>
      </c>
      <c r="E5" s="432" t="s">
        <v>164</v>
      </c>
      <c r="F5" s="433">
        <v>0</v>
      </c>
      <c r="G5" s="478">
        <v>0</v>
      </c>
      <c r="H5" s="479" t="str">
        <f>IF(ISERROR((PMT(F5/12,G5*12,-C5))*12),"",(PMT(F5/12,G5*12,-C5))*12)</f>
        <v/>
      </c>
      <c r="I5" s="93"/>
    </row>
    <row r="6" spans="1:9" ht="16.899999999999999" customHeight="1" thickBot="1">
      <c r="B6" s="422" t="s">
        <v>152</v>
      </c>
      <c r="C6" s="423">
        <v>0</v>
      </c>
      <c r="D6" s="426">
        <f t="shared" si="0"/>
        <v>0</v>
      </c>
      <c r="E6" s="429"/>
      <c r="F6" s="424">
        <v>0</v>
      </c>
      <c r="G6" s="480">
        <v>0</v>
      </c>
      <c r="H6" s="479" t="str">
        <f t="shared" ref="H6:H10" si="1">IF(ISERROR((PMT(F6/12,G6*12,-C6))*12),"",(PMT(F6/12,G6*12,-C6))*12)</f>
        <v/>
      </c>
      <c r="I6" s="93"/>
    </row>
    <row r="7" spans="1:9" ht="16.899999999999999" customHeight="1" thickBot="1">
      <c r="B7" s="337" t="s">
        <v>165</v>
      </c>
      <c r="C7" s="301"/>
      <c r="D7" s="427">
        <f t="shared" si="0"/>
        <v>0</v>
      </c>
      <c r="E7" s="428"/>
      <c r="F7" s="290"/>
      <c r="G7" s="481"/>
      <c r="H7" s="479" t="str">
        <f t="shared" si="1"/>
        <v/>
      </c>
      <c r="I7" s="93"/>
    </row>
    <row r="8" spans="1:9" ht="16.899999999999999" customHeight="1" thickBot="1">
      <c r="B8" s="338" t="s">
        <v>166</v>
      </c>
      <c r="C8" s="300"/>
      <c r="D8" s="427">
        <f t="shared" si="0"/>
        <v>0</v>
      </c>
      <c r="E8" s="428"/>
      <c r="F8" s="50"/>
      <c r="G8" s="482"/>
      <c r="H8" s="479" t="str">
        <f t="shared" si="1"/>
        <v/>
      </c>
      <c r="I8" s="93"/>
    </row>
    <row r="9" spans="1:9" ht="16.899999999999999" customHeight="1" thickBot="1">
      <c r="B9" s="338" t="s">
        <v>166</v>
      </c>
      <c r="C9" s="300"/>
      <c r="D9" s="427">
        <f t="shared" si="0"/>
        <v>0</v>
      </c>
      <c r="E9" s="428"/>
      <c r="F9" s="50"/>
      <c r="G9" s="482"/>
      <c r="H9" s="479" t="str">
        <f t="shared" si="1"/>
        <v/>
      </c>
      <c r="I9" s="93"/>
    </row>
    <row r="10" spans="1:9" ht="16.899999999999999" customHeight="1" thickBot="1">
      <c r="B10" s="338" t="s">
        <v>166</v>
      </c>
      <c r="C10" s="300"/>
      <c r="D10" s="427">
        <f t="shared" si="0"/>
        <v>0</v>
      </c>
      <c r="E10" s="428"/>
      <c r="F10" s="50"/>
      <c r="G10" s="482"/>
      <c r="H10" s="479" t="str">
        <f t="shared" si="1"/>
        <v/>
      </c>
      <c r="I10" s="93"/>
    </row>
    <row r="11" spans="1:9" ht="16.899999999999999" customHeight="1">
      <c r="B11" s="444" t="s">
        <v>167</v>
      </c>
      <c r="C11" s="445">
        <f>SUM(C5:C10)</f>
        <v>0</v>
      </c>
      <c r="D11" s="446">
        <f>SUM(D5:D10)</f>
        <v>0</v>
      </c>
      <c r="E11" s="447"/>
      <c r="F11" s="448"/>
      <c r="G11" s="483"/>
      <c r="H11" s="484">
        <f>SUM(H5:H10)</f>
        <v>0</v>
      </c>
      <c r="I11" s="93"/>
    </row>
    <row r="12" spans="1:9" ht="15">
      <c r="B12" s="8"/>
      <c r="C12" s="8"/>
      <c r="D12" s="8"/>
      <c r="E12" s="299"/>
      <c r="F12" s="299"/>
      <c r="G12" s="306"/>
      <c r="I12" s="93"/>
    </row>
    <row r="13" spans="1:9" ht="23.25">
      <c r="B13" s="155" t="s">
        <v>168</v>
      </c>
      <c r="C13" s="47"/>
      <c r="D13" s="47"/>
      <c r="E13" s="63"/>
      <c r="F13" s="63"/>
      <c r="G13" s="306"/>
      <c r="H13" s="312"/>
    </row>
    <row r="14" spans="1:9" ht="37.9" customHeight="1">
      <c r="B14" s="616" t="s">
        <v>169</v>
      </c>
      <c r="C14" s="616"/>
      <c r="D14" s="616"/>
      <c r="E14" s="616"/>
      <c r="F14" s="616"/>
      <c r="G14" s="306"/>
      <c r="H14" s="312"/>
    </row>
    <row r="15" spans="1:9" s="14" customFormat="1" ht="32.450000000000003" customHeight="1">
      <c r="C15" s="315" t="s">
        <v>170</v>
      </c>
      <c r="D15" s="315" t="s">
        <v>171</v>
      </c>
      <c r="E15" s="27"/>
      <c r="F15" s="27"/>
      <c r="I15" s="331"/>
    </row>
    <row r="16" spans="1:9" ht="17.100000000000001" customHeight="1">
      <c r="B16" s="27" t="s">
        <v>172</v>
      </c>
      <c r="C16" s="325"/>
      <c r="D16" s="329"/>
      <c r="F16" s="330"/>
    </row>
    <row r="17" spans="2:6" s="8" customFormat="1" ht="17.100000000000001" customHeight="1">
      <c r="B17" s="54" t="s">
        <v>173</v>
      </c>
      <c r="C17" s="323">
        <v>0</v>
      </c>
      <c r="D17" s="49">
        <f>IFERROR(C17/_xlfn.SINGLE(Units),0)</f>
        <v>0</v>
      </c>
      <c r="F17" s="48"/>
    </row>
    <row r="18" spans="2:6" s="8" customFormat="1" ht="14.25">
      <c r="B18" s="8" t="s">
        <v>174</v>
      </c>
      <c r="C18" s="324"/>
      <c r="D18" s="49">
        <f>IFERROR(C18/_xlfn.SINGLE(Units),0)</f>
        <v>0</v>
      </c>
      <c r="F18" s="48"/>
    </row>
    <row r="19" spans="2:6" ht="16.899999999999999" customHeight="1">
      <c r="B19" s="410" t="s">
        <v>175</v>
      </c>
      <c r="C19" s="411">
        <f>SUM(C17:C18)</f>
        <v>0</v>
      </c>
      <c r="D19" s="411"/>
      <c r="F19" s="332"/>
    </row>
    <row r="20" spans="2:6" ht="17.100000000000001" customHeight="1">
      <c r="C20" s="327"/>
      <c r="D20" s="327"/>
      <c r="F20" s="330"/>
    </row>
    <row r="21" spans="2:6" ht="17.100000000000001" customHeight="1">
      <c r="B21" s="27" t="s">
        <v>176</v>
      </c>
      <c r="C21" s="327"/>
      <c r="D21" s="327"/>
      <c r="F21" s="330"/>
    </row>
    <row r="22" spans="2:6" s="8" customFormat="1" ht="17.100000000000001" customHeight="1">
      <c r="B22" s="434" t="s">
        <v>177</v>
      </c>
      <c r="C22" s="435"/>
      <c r="D22" s="435"/>
      <c r="F22" s="48"/>
    </row>
    <row r="23" spans="2:6" s="8" customFormat="1" ht="17.100000000000001" customHeight="1">
      <c r="B23" s="298" t="s">
        <v>178</v>
      </c>
      <c r="C23" s="324">
        <v>0</v>
      </c>
      <c r="D23" s="49">
        <f>IFERROR(C23/_xlfn.SINGLE(Units),0)</f>
        <v>0</v>
      </c>
      <c r="F23" s="48"/>
    </row>
    <row r="24" spans="2:6" s="8" customFormat="1" ht="17.100000000000001" customHeight="1">
      <c r="B24" s="295" t="s">
        <v>179</v>
      </c>
      <c r="C24" s="324">
        <v>0</v>
      </c>
      <c r="D24" s="49">
        <f>IFERROR(C24/_xlfn.SINGLE(Units),0)</f>
        <v>0</v>
      </c>
      <c r="F24" s="48"/>
    </row>
    <row r="25" spans="2:6" s="8" customFormat="1" ht="17.100000000000001" customHeight="1">
      <c r="B25" s="295" t="s">
        <v>180</v>
      </c>
      <c r="C25" s="324">
        <v>0</v>
      </c>
      <c r="D25" s="49">
        <f>IFERROR(C25/_xlfn.SINGLE(Units),0)</f>
        <v>0</v>
      </c>
      <c r="F25" s="48"/>
    </row>
    <row r="26" spans="2:6" s="8" customFormat="1" ht="17.100000000000001" customHeight="1">
      <c r="B26" s="296" t="s">
        <v>181</v>
      </c>
      <c r="C26" s="324"/>
      <c r="D26" s="49">
        <f>IFERROR(C26/_xlfn.SINGLE(Units),0)</f>
        <v>0</v>
      </c>
      <c r="F26" s="48"/>
    </row>
    <row r="27" spans="2:6" s="8" customFormat="1" ht="17.100000000000001" customHeight="1">
      <c r="B27" s="436" t="s">
        <v>182</v>
      </c>
      <c r="C27" s="435"/>
      <c r="D27" s="435"/>
      <c r="F27" s="48"/>
    </row>
    <row r="28" spans="2:6" s="8" customFormat="1" ht="17.100000000000001" customHeight="1">
      <c r="B28" s="295" t="s">
        <v>183</v>
      </c>
      <c r="C28" s="324"/>
      <c r="D28" s="49">
        <f t="shared" ref="D28:D34" si="2">IFERROR(C28/_xlfn.SINGLE(Units),0)</f>
        <v>0</v>
      </c>
      <c r="F28" s="48"/>
    </row>
    <row r="29" spans="2:6" s="8" customFormat="1" ht="17.100000000000001" customHeight="1">
      <c r="B29" s="295" t="s">
        <v>184</v>
      </c>
      <c r="C29" s="324"/>
      <c r="D29" s="49">
        <f t="shared" si="2"/>
        <v>0</v>
      </c>
      <c r="F29" s="48"/>
    </row>
    <row r="30" spans="2:6" s="8" customFormat="1" ht="16.5" customHeight="1">
      <c r="B30" s="295" t="s">
        <v>185</v>
      </c>
      <c r="C30" s="324"/>
      <c r="D30" s="49">
        <f t="shared" si="2"/>
        <v>0</v>
      </c>
      <c r="F30" s="48"/>
    </row>
    <row r="31" spans="2:6" s="8" customFormat="1" ht="17.100000000000001" customHeight="1">
      <c r="B31" s="295" t="s">
        <v>186</v>
      </c>
      <c r="C31" s="324"/>
      <c r="D31" s="49">
        <f t="shared" si="2"/>
        <v>0</v>
      </c>
      <c r="F31" s="48"/>
    </row>
    <row r="32" spans="2:6" s="8" customFormat="1" ht="17.100000000000001" customHeight="1">
      <c r="B32" s="295" t="s">
        <v>187</v>
      </c>
      <c r="C32" s="324"/>
      <c r="D32" s="49">
        <f t="shared" si="2"/>
        <v>0</v>
      </c>
      <c r="F32" s="48"/>
    </row>
    <row r="33" spans="2:6" s="8" customFormat="1" ht="17.100000000000001" customHeight="1">
      <c r="B33" s="295" t="s">
        <v>188</v>
      </c>
      <c r="C33" s="324"/>
      <c r="D33" s="49">
        <f t="shared" si="2"/>
        <v>0</v>
      </c>
      <c r="F33" s="48"/>
    </row>
    <row r="34" spans="2:6" s="8" customFormat="1" ht="17.100000000000001" customHeight="1">
      <c r="B34" s="295" t="s">
        <v>189</v>
      </c>
      <c r="C34" s="324"/>
      <c r="D34" s="49">
        <f t="shared" si="2"/>
        <v>0</v>
      </c>
      <c r="F34" s="48"/>
    </row>
    <row r="35" spans="2:6" s="8" customFormat="1" ht="17.100000000000001" customHeight="1">
      <c r="B35" s="436" t="s">
        <v>190</v>
      </c>
      <c r="C35" s="435"/>
      <c r="D35" s="435"/>
      <c r="F35" s="48"/>
    </row>
    <row r="36" spans="2:6" s="8" customFormat="1" ht="17.100000000000001" customHeight="1">
      <c r="B36" s="295" t="s">
        <v>191</v>
      </c>
      <c r="C36" s="324"/>
      <c r="D36" s="49">
        <f t="shared" ref="D36:D43" si="3">IFERROR(C36/_xlfn.SINGLE(Units),0)</f>
        <v>0</v>
      </c>
      <c r="F36" s="48"/>
    </row>
    <row r="37" spans="2:6" s="8" customFormat="1" ht="17.100000000000001" customHeight="1">
      <c r="B37" s="295" t="s">
        <v>192</v>
      </c>
      <c r="C37" s="324">
        <v>0</v>
      </c>
      <c r="D37" s="49">
        <f t="shared" si="3"/>
        <v>0</v>
      </c>
      <c r="E37" s="333" t="str">
        <f>IF(ISERROR($C$37/$C$46),"N/A",$C$37/$C$46)</f>
        <v>N/A</v>
      </c>
      <c r="F37" s="8" t="s">
        <v>193</v>
      </c>
    </row>
    <row r="38" spans="2:6" s="8" customFormat="1" ht="17.100000000000001" customHeight="1">
      <c r="B38" s="295" t="s">
        <v>194</v>
      </c>
      <c r="C38" s="324">
        <v>0</v>
      </c>
      <c r="D38" s="49">
        <f t="shared" si="3"/>
        <v>0</v>
      </c>
      <c r="E38" s="333" t="str">
        <f>IF(ISERROR($C$38/$C$46),"N/A",$C$38/$C$46)</f>
        <v>N/A</v>
      </c>
      <c r="F38" s="8" t="s">
        <v>193</v>
      </c>
    </row>
    <row r="39" spans="2:6" s="8" customFormat="1" ht="17.100000000000001" customHeight="1">
      <c r="B39" s="295" t="s">
        <v>195</v>
      </c>
      <c r="C39" s="324">
        <v>0</v>
      </c>
      <c r="D39" s="49">
        <f t="shared" si="3"/>
        <v>0</v>
      </c>
      <c r="E39" s="333" t="str">
        <f>IF(ISERROR($C$39/$C$46),"N/A",$C$39/$C46)</f>
        <v>N/A</v>
      </c>
      <c r="F39" s="8" t="s">
        <v>193</v>
      </c>
    </row>
    <row r="40" spans="2:6" s="8" customFormat="1" ht="17.100000000000001" customHeight="1">
      <c r="B40" s="295" t="s">
        <v>196</v>
      </c>
      <c r="C40" s="324"/>
      <c r="D40" s="49">
        <f t="shared" si="3"/>
        <v>0</v>
      </c>
      <c r="F40" s="48"/>
    </row>
    <row r="41" spans="2:6" s="8" customFormat="1" ht="17.100000000000001" customHeight="1">
      <c r="B41" s="295" t="s">
        <v>197</v>
      </c>
      <c r="C41" s="324">
        <v>0</v>
      </c>
      <c r="D41" s="49">
        <f t="shared" si="3"/>
        <v>0</v>
      </c>
      <c r="F41" s="48"/>
    </row>
    <row r="42" spans="2:6" s="8" customFormat="1" ht="17.100000000000001" customHeight="1">
      <c r="B42" s="295" t="s">
        <v>198</v>
      </c>
      <c r="C42" s="324">
        <v>0</v>
      </c>
      <c r="D42" s="49">
        <f t="shared" si="3"/>
        <v>0</v>
      </c>
      <c r="F42" s="48"/>
    </row>
    <row r="43" spans="2:6" s="8" customFormat="1" ht="17.100000000000001" customHeight="1">
      <c r="B43" s="295" t="s">
        <v>199</v>
      </c>
      <c r="C43" s="324"/>
      <c r="D43" s="49">
        <f t="shared" si="3"/>
        <v>0</v>
      </c>
      <c r="F43" s="48"/>
    </row>
    <row r="44" spans="2:6" s="8" customFormat="1" ht="17.100000000000001" customHeight="1">
      <c r="B44" s="436" t="s">
        <v>200</v>
      </c>
      <c r="C44" s="435"/>
      <c r="D44" s="435"/>
      <c r="F44" s="48"/>
    </row>
    <row r="45" spans="2:6" s="8" customFormat="1" ht="17.100000000000001" customHeight="1">
      <c r="B45" s="52" t="s">
        <v>201</v>
      </c>
      <c r="C45" s="324"/>
      <c r="D45" s="49">
        <f>IFERROR(C45/_xlfn.SINGLE(Units),0)</f>
        <v>0</v>
      </c>
      <c r="F45" s="48"/>
    </row>
    <row r="46" spans="2:6" s="1" customFormat="1" ht="17.100000000000001" customHeight="1">
      <c r="B46" s="439" t="s">
        <v>202</v>
      </c>
      <c r="C46" s="326">
        <f>SUM(C23:C45)</f>
        <v>0</v>
      </c>
      <c r="D46" s="326"/>
      <c r="F46" s="332"/>
    </row>
    <row r="47" spans="2:6" ht="9" customHeight="1">
      <c r="B47" s="2"/>
      <c r="C47" s="327"/>
      <c r="D47" s="327"/>
      <c r="F47" s="330"/>
    </row>
    <row r="48" spans="2:6" ht="17.100000000000001" customHeight="1">
      <c r="B48" s="434" t="s">
        <v>203</v>
      </c>
      <c r="C48" s="437"/>
      <c r="D48" s="437"/>
      <c r="F48" s="330"/>
    </row>
    <row r="49" spans="2:6" s="8" customFormat="1" ht="17.100000000000001" customHeight="1">
      <c r="B49" s="56" t="s">
        <v>76</v>
      </c>
      <c r="C49" s="324">
        <v>0</v>
      </c>
      <c r="D49" s="49">
        <f>IFERROR(C49/_xlfn.SINGLE(Units),0)</f>
        <v>0</v>
      </c>
      <c r="E49" s="333" t="str">
        <f>IF(ISERROR($C$49/($C$46)),"N/A",$C$49/($C$46))</f>
        <v>N/A</v>
      </c>
      <c r="F49" s="8" t="s">
        <v>193</v>
      </c>
    </row>
    <row r="50" spans="2:6" ht="17.100000000000001" customHeight="1">
      <c r="B50" s="7"/>
      <c r="C50" s="327"/>
      <c r="D50" s="327"/>
      <c r="F50" s="330"/>
    </row>
    <row r="51" spans="2:6" ht="17.100000000000001" customHeight="1">
      <c r="B51" s="31" t="s">
        <v>204</v>
      </c>
      <c r="C51" s="327"/>
      <c r="D51" s="327"/>
      <c r="F51" s="330"/>
    </row>
    <row r="52" spans="2:6" s="8" customFormat="1" ht="17.100000000000001" customHeight="1">
      <c r="B52" s="436" t="s">
        <v>205</v>
      </c>
      <c r="C52" s="435"/>
      <c r="D52" s="435"/>
      <c r="F52" s="48"/>
    </row>
    <row r="53" spans="2:6" s="8" customFormat="1" ht="17.100000000000001" customHeight="1">
      <c r="B53" s="297" t="s">
        <v>206</v>
      </c>
      <c r="C53" s="324"/>
      <c r="D53" s="49">
        <f t="shared" ref="D53:D64" si="4">IFERROR(C53/_xlfn.SINGLE(Units),0)</f>
        <v>0</v>
      </c>
      <c r="F53" s="48"/>
    </row>
    <row r="54" spans="2:6" s="8" customFormat="1" ht="17.100000000000001" customHeight="1">
      <c r="B54" s="297" t="s">
        <v>207</v>
      </c>
      <c r="C54" s="324"/>
      <c r="D54" s="49">
        <f t="shared" si="4"/>
        <v>0</v>
      </c>
      <c r="F54" s="48"/>
    </row>
    <row r="55" spans="2:6" s="8" customFormat="1" ht="17.100000000000001" customHeight="1">
      <c r="B55" s="297" t="s">
        <v>208</v>
      </c>
      <c r="C55" s="324">
        <v>0</v>
      </c>
      <c r="D55" s="49">
        <f t="shared" si="4"/>
        <v>0</v>
      </c>
      <c r="F55" s="48"/>
    </row>
    <row r="56" spans="2:6" s="8" customFormat="1" ht="17.100000000000001" customHeight="1">
      <c r="B56" s="297" t="s">
        <v>209</v>
      </c>
      <c r="C56" s="324"/>
      <c r="D56" s="49">
        <f t="shared" si="4"/>
        <v>0</v>
      </c>
      <c r="F56" s="48"/>
    </row>
    <row r="57" spans="2:6" s="8" customFormat="1" ht="17.100000000000001" customHeight="1">
      <c r="B57" s="297" t="s">
        <v>210</v>
      </c>
      <c r="C57" s="324"/>
      <c r="D57" s="49">
        <f t="shared" si="4"/>
        <v>0</v>
      </c>
      <c r="F57" s="48"/>
    </row>
    <row r="58" spans="2:6" s="8" customFormat="1" ht="17.100000000000001" customHeight="1">
      <c r="B58" s="297" t="s">
        <v>211</v>
      </c>
      <c r="C58" s="324"/>
      <c r="D58" s="49">
        <f t="shared" si="4"/>
        <v>0</v>
      </c>
      <c r="F58" s="48"/>
    </row>
    <row r="59" spans="2:6" s="8" customFormat="1" ht="17.100000000000001" customHeight="1">
      <c r="B59" s="297" t="s">
        <v>212</v>
      </c>
      <c r="C59" s="324"/>
      <c r="D59" s="49">
        <f t="shared" si="4"/>
        <v>0</v>
      </c>
      <c r="F59" s="48"/>
    </row>
    <row r="60" spans="2:6" s="8" customFormat="1" ht="17.100000000000001" customHeight="1">
      <c r="B60" s="297" t="s">
        <v>213</v>
      </c>
      <c r="C60" s="324"/>
      <c r="D60" s="49">
        <f t="shared" si="4"/>
        <v>0</v>
      </c>
      <c r="F60" s="48"/>
    </row>
    <row r="61" spans="2:6" s="8" customFormat="1" ht="17.100000000000001" customHeight="1">
      <c r="B61" s="297" t="s">
        <v>214</v>
      </c>
      <c r="C61" s="324"/>
      <c r="D61" s="49">
        <f t="shared" si="4"/>
        <v>0</v>
      </c>
      <c r="F61" s="48"/>
    </row>
    <row r="62" spans="2:6" s="8" customFormat="1" ht="17.100000000000001" customHeight="1">
      <c r="B62" s="297" t="s">
        <v>215</v>
      </c>
      <c r="C62" s="324"/>
      <c r="D62" s="49">
        <f t="shared" si="4"/>
        <v>0</v>
      </c>
      <c r="F62" s="48"/>
    </row>
    <row r="63" spans="2:6" s="8" customFormat="1" ht="17.100000000000001" customHeight="1">
      <c r="B63" s="297" t="s">
        <v>216</v>
      </c>
      <c r="C63" s="324"/>
      <c r="D63" s="49">
        <f t="shared" si="4"/>
        <v>0</v>
      </c>
      <c r="F63" s="48"/>
    </row>
    <row r="64" spans="2:6" s="8" customFormat="1" ht="17.100000000000001" customHeight="1">
      <c r="B64" s="297" t="s">
        <v>217</v>
      </c>
      <c r="C64" s="324"/>
      <c r="D64" s="49">
        <f t="shared" si="4"/>
        <v>0</v>
      </c>
      <c r="F64" s="48"/>
    </row>
    <row r="65" spans="2:6" s="8" customFormat="1" ht="17.100000000000001" customHeight="1">
      <c r="B65" s="436" t="s">
        <v>218</v>
      </c>
      <c r="C65" s="435"/>
      <c r="D65" s="435"/>
      <c r="F65" s="48"/>
    </row>
    <row r="66" spans="2:6" s="8" customFormat="1" ht="17.100000000000001" customHeight="1">
      <c r="B66" s="55" t="s">
        <v>219</v>
      </c>
      <c r="C66" s="324"/>
      <c r="D66" s="49">
        <f>IFERROR(C66/_xlfn.SINGLE(Units),0)</f>
        <v>0</v>
      </c>
      <c r="F66" s="48"/>
    </row>
    <row r="67" spans="2:6" s="8" customFormat="1" ht="17.100000000000001" customHeight="1">
      <c r="B67" s="55" t="s">
        <v>220</v>
      </c>
      <c r="C67" s="324"/>
      <c r="D67" s="49">
        <f>IFERROR(C67/_xlfn.SINGLE(Units),0)</f>
        <v>0</v>
      </c>
      <c r="F67" s="48"/>
    </row>
    <row r="68" spans="2:6" s="8" customFormat="1" ht="17.100000000000001" customHeight="1">
      <c r="B68" s="55" t="s">
        <v>221</v>
      </c>
      <c r="C68" s="324"/>
      <c r="D68" s="49">
        <f>IFERROR(C68/_xlfn.SINGLE(Units),0)</f>
        <v>0</v>
      </c>
      <c r="F68" s="48"/>
    </row>
    <row r="69" spans="2:6" s="8" customFormat="1" ht="17.100000000000001" customHeight="1">
      <c r="B69" s="436" t="s">
        <v>222</v>
      </c>
      <c r="C69" s="435"/>
      <c r="D69" s="435"/>
      <c r="F69" s="48"/>
    </row>
    <row r="70" spans="2:6" s="8" customFormat="1" ht="17.100000000000001" customHeight="1">
      <c r="B70" s="295" t="s">
        <v>223</v>
      </c>
      <c r="C70" s="324"/>
      <c r="D70" s="49">
        <f t="shared" ref="D70:D81" si="5">IFERROR(C70/_xlfn.SINGLE(Units),0)</f>
        <v>0</v>
      </c>
      <c r="F70" s="48"/>
    </row>
    <row r="71" spans="2:6" s="8" customFormat="1" ht="17.100000000000001" customHeight="1">
      <c r="B71" s="295" t="s">
        <v>224</v>
      </c>
      <c r="C71" s="324"/>
      <c r="D71" s="49">
        <f t="shared" si="5"/>
        <v>0</v>
      </c>
      <c r="F71" s="48"/>
    </row>
    <row r="72" spans="2:6" s="8" customFormat="1" ht="17.100000000000001" customHeight="1">
      <c r="B72" s="295" t="s">
        <v>225</v>
      </c>
      <c r="C72" s="324"/>
      <c r="D72" s="49">
        <f t="shared" si="5"/>
        <v>0</v>
      </c>
      <c r="F72" s="48"/>
    </row>
    <row r="73" spans="2:6" s="8" customFormat="1" ht="17.100000000000001" customHeight="1">
      <c r="B73" s="295" t="s">
        <v>226</v>
      </c>
      <c r="C73" s="324"/>
      <c r="D73" s="49">
        <f t="shared" si="5"/>
        <v>0</v>
      </c>
      <c r="F73" s="48"/>
    </row>
    <row r="74" spans="2:6" s="8" customFormat="1" ht="17.100000000000001" customHeight="1">
      <c r="B74" s="296" t="s">
        <v>227</v>
      </c>
      <c r="C74" s="324"/>
      <c r="D74" s="49">
        <f t="shared" si="5"/>
        <v>0</v>
      </c>
      <c r="F74" s="48"/>
    </row>
    <row r="75" spans="2:6" s="8" customFormat="1" ht="16.5" customHeight="1">
      <c r="B75" s="295" t="s">
        <v>228</v>
      </c>
      <c r="C75" s="324"/>
      <c r="D75" s="49">
        <f t="shared" si="5"/>
        <v>0</v>
      </c>
      <c r="F75" s="48"/>
    </row>
    <row r="76" spans="2:6" ht="17.100000000000001" customHeight="1">
      <c r="B76" s="295" t="s">
        <v>229</v>
      </c>
      <c r="C76" s="324"/>
      <c r="D76" s="49">
        <f t="shared" si="5"/>
        <v>0</v>
      </c>
      <c r="F76" s="48"/>
    </row>
    <row r="77" spans="2:6" s="8" customFormat="1" ht="17.100000000000001" customHeight="1">
      <c r="B77" s="295" t="s">
        <v>230</v>
      </c>
      <c r="C77" s="324"/>
      <c r="D77" s="49">
        <f t="shared" si="5"/>
        <v>0</v>
      </c>
      <c r="F77" s="48"/>
    </row>
    <row r="78" spans="2:6" s="8" customFormat="1" ht="17.100000000000001" customHeight="1">
      <c r="B78" s="295" t="s">
        <v>231</v>
      </c>
      <c r="C78" s="324"/>
      <c r="D78" s="49">
        <f t="shared" si="5"/>
        <v>0</v>
      </c>
      <c r="F78" s="48"/>
    </row>
    <row r="79" spans="2:6" s="8" customFormat="1" ht="17.100000000000001" customHeight="1">
      <c r="B79" s="295" t="s">
        <v>232</v>
      </c>
      <c r="C79" s="324"/>
      <c r="D79" s="49">
        <f t="shared" si="5"/>
        <v>0</v>
      </c>
      <c r="F79" s="48"/>
    </row>
    <row r="80" spans="2:6" s="8" customFormat="1" ht="16.5" customHeight="1">
      <c r="B80" s="295" t="s">
        <v>233</v>
      </c>
      <c r="C80" s="324"/>
      <c r="D80" s="49">
        <f t="shared" si="5"/>
        <v>0</v>
      </c>
      <c r="F80" s="48"/>
    </row>
    <row r="81" spans="2:14" s="8" customFormat="1" ht="17.100000000000001" customHeight="1">
      <c r="B81" s="51" t="s">
        <v>234</v>
      </c>
      <c r="C81" s="324"/>
      <c r="D81" s="49">
        <f t="shared" si="5"/>
        <v>0</v>
      </c>
      <c r="F81" s="48"/>
      <c r="K81" s="66"/>
      <c r="L81" s="66"/>
    </row>
    <row r="82" spans="2:14" s="8" customFormat="1" ht="17.100000000000001" customHeight="1">
      <c r="B82" s="438" t="s">
        <v>235</v>
      </c>
      <c r="C82" s="435"/>
      <c r="D82" s="435"/>
      <c r="E82" s="334" t="s">
        <v>236</v>
      </c>
      <c r="F82" s="334"/>
      <c r="K82" s="66"/>
      <c r="L82" s="66"/>
    </row>
    <row r="83" spans="2:14" s="8" customFormat="1" ht="17.100000000000001" customHeight="1">
      <c r="B83" s="297" t="s">
        <v>237</v>
      </c>
      <c r="C83" s="324"/>
      <c r="D83" s="49">
        <f>IFERROR(C83/_xlfn.SINGLE(Units),0)</f>
        <v>0</v>
      </c>
      <c r="E83" s="333" t="str">
        <f>IF(ISERROR(($C$83+C84+$C$85)/($C$87-($C$83+C84+$C$85))),"N/A",($C$83+C84+$C$85)/($C$87-($C$83+C84+$C$85)))</f>
        <v>N/A</v>
      </c>
      <c r="F83" s="8" t="s">
        <v>238</v>
      </c>
      <c r="K83" s="66"/>
      <c r="L83" s="66"/>
    </row>
    <row r="84" spans="2:14" s="8" customFormat="1" ht="17.100000000000001" customHeight="1">
      <c r="B84" s="297" t="s">
        <v>239</v>
      </c>
      <c r="C84" s="324">
        <v>0</v>
      </c>
      <c r="D84" s="49">
        <f>IFERROR(C84/_xlfn.SINGLE(Units),0)</f>
        <v>0</v>
      </c>
      <c r="E84" s="333" t="str">
        <f>IF(ISERROR(C84/$C$87),"N/A",C84/$C$87)</f>
        <v>N/A</v>
      </c>
      <c r="F84" s="8" t="s">
        <v>238</v>
      </c>
      <c r="K84" s="640" t="s">
        <v>240</v>
      </c>
      <c r="L84" s="641" t="e">
        <f>#REF!+#REF!</f>
        <v>#REF!</v>
      </c>
    </row>
    <row r="85" spans="2:14" s="1" customFormat="1" ht="17.100000000000001" customHeight="1">
      <c r="B85" s="439" t="s">
        <v>241</v>
      </c>
      <c r="C85" s="49">
        <f>SUM(C53:C84)</f>
        <v>0</v>
      </c>
      <c r="D85" s="49">
        <f>IFERROR(C85/_xlfn.SINGLE(Units),0)</f>
        <v>0</v>
      </c>
      <c r="K85" s="93"/>
      <c r="L85" s="93"/>
    </row>
    <row r="86" spans="2:14" ht="15.75">
      <c r="B86" s="6"/>
      <c r="C86" s="328"/>
      <c r="D86" s="328"/>
    </row>
    <row r="87" spans="2:14" ht="17.100000000000001" customHeight="1">
      <c r="C87" s="149">
        <f>SUM(C19+C46+C49+C85)</f>
        <v>0</v>
      </c>
      <c r="D87" s="149">
        <f>IFERROR(C87/_xlfn.SINGLE(Units),0)</f>
        <v>0</v>
      </c>
      <c r="F87" s="335"/>
    </row>
    <row r="89" spans="2:14" ht="23.25">
      <c r="B89" s="440" t="s">
        <v>242</v>
      </c>
      <c r="C89" s="412">
        <f>TDC</f>
        <v>0</v>
      </c>
      <c r="D89" s="413" t="str">
        <f>IFERROR(TDC/_xlfn.SINGLE(Units),"-")</f>
        <v>-</v>
      </c>
      <c r="F89" s="336"/>
      <c r="G89" s="93"/>
      <c r="H89" s="312"/>
    </row>
    <row r="90" spans="2:14" s="1" customFormat="1" ht="17.100000000000001" customHeight="1">
      <c r="B90" s="634" t="s">
        <v>243</v>
      </c>
      <c r="C90" s="635">
        <f>C89-C5-C6-C7-C8-C9-C10</f>
        <v>0</v>
      </c>
      <c r="D90" s="98"/>
      <c r="E90" s="3"/>
      <c r="F90" s="3"/>
      <c r="L90" s="93"/>
    </row>
    <row r="91" spans="2:14" ht="17.100000000000001" customHeight="1">
      <c r="C91" s="57"/>
      <c r="D91" s="57"/>
    </row>
    <row r="92" spans="2:14" ht="17.100000000000001" customHeight="1">
      <c r="C92" s="57"/>
      <c r="D92" s="57"/>
    </row>
    <row r="93" spans="2:14" ht="17.100000000000001" customHeight="1">
      <c r="C93" s="57"/>
      <c r="D93" s="57"/>
    </row>
    <row r="94" spans="2:14" ht="15.75" customHeight="1">
      <c r="C94" s="57"/>
      <c r="D94" s="57"/>
      <c r="N94" s="639" t="s">
        <v>244</v>
      </c>
    </row>
    <row r="95" spans="2:14" ht="15.75" customHeight="1">
      <c r="C95" s="57"/>
      <c r="D95" s="57"/>
      <c r="N95" s="639" t="s">
        <v>244</v>
      </c>
    </row>
    <row r="97" spans="14:14" ht="17.100000000000001" customHeight="1">
      <c r="N97" s="639" t="s">
        <v>245</v>
      </c>
    </row>
    <row r="115" spans="2:27" ht="17.100000000000001" customHeight="1">
      <c r="C115" s="198"/>
      <c r="D115" s="198"/>
      <c r="Q115" s="9"/>
      <c r="AA115" s="1" t="s">
        <v>246</v>
      </c>
    </row>
    <row r="116" spans="2:27" ht="17.100000000000001" customHeight="1">
      <c r="C116" s="198"/>
      <c r="D116" s="198"/>
      <c r="Q116" s="9"/>
      <c r="AA116" s="102" t="e">
        <f>IF(#REF!="yes",#REF!,0)</f>
        <v>#REF!</v>
      </c>
    </row>
    <row r="117" spans="2:27" ht="17.100000000000001" customHeight="1">
      <c r="C117" s="57"/>
      <c r="D117" s="57"/>
      <c r="Q117" s="9"/>
      <c r="AA117" s="103" t="e">
        <f>IF(#REF!="yes",#REF!,0)</f>
        <v>#REF!</v>
      </c>
    </row>
    <row r="118" spans="2:27" ht="17.100000000000001" customHeight="1">
      <c r="E118"/>
      <c r="F118"/>
      <c r="Q118" s="9"/>
      <c r="AA118" s="103" t="e">
        <f>IF(#REF!="yes",#REF!,0)</f>
        <v>#REF!</v>
      </c>
    </row>
    <row r="119" spans="2:27" ht="19.5" customHeight="1">
      <c r="E119"/>
      <c r="F119"/>
      <c r="Q119" s="9"/>
      <c r="AA119" s="103" t="e">
        <f>IF(#REF!="yes",#REF!,0)</f>
        <v>#REF!</v>
      </c>
    </row>
    <row r="120" spans="2:27" ht="19.5" customHeight="1">
      <c r="E120"/>
      <c r="F120"/>
      <c r="Q120" s="9"/>
      <c r="AA120" s="104" t="e">
        <f>IF(#REF!="yes",#REF!,0)</f>
        <v>#REF!</v>
      </c>
    </row>
    <row r="121" spans="2:27" ht="19.5" customHeight="1">
      <c r="E121"/>
      <c r="F121"/>
      <c r="Q121" s="9"/>
      <c r="AA121" s="91" t="e">
        <f>SUM(AA116:AA120)</f>
        <v>#REF!</v>
      </c>
    </row>
    <row r="122" spans="2:27" ht="8.25" customHeight="1">
      <c r="E122"/>
      <c r="F122"/>
      <c r="P122" s="9"/>
    </row>
    <row r="123" spans="2:27" s="93" customFormat="1" ht="15">
      <c r="P123" s="94"/>
    </row>
    <row r="124" spans="2:27" s="101" customFormat="1" ht="15.75" customHeight="1">
      <c r="L124" s="132"/>
    </row>
    <row r="125" spans="2:27" s="101" customFormat="1" ht="15.75" customHeight="1">
      <c r="L125" s="132"/>
    </row>
    <row r="126" spans="2:27" s="101" customFormat="1" ht="15.75" customHeight="1">
      <c r="L126" s="132"/>
    </row>
    <row r="127" spans="2:27" s="101" customFormat="1" ht="15.75" customHeight="1">
      <c r="B127" s="683"/>
      <c r="C127" s="683"/>
      <c r="D127" s="683"/>
      <c r="E127" s="683"/>
      <c r="F127" s="314"/>
      <c r="L127" s="132"/>
    </row>
    <row r="136" spans="2:5" s="101" customFormat="1" ht="15.75" customHeight="1">
      <c r="B136" s="683"/>
      <c r="C136" s="683"/>
      <c r="D136" s="683"/>
      <c r="E136" s="683"/>
    </row>
  </sheetData>
  <mergeCells count="2">
    <mergeCell ref="B136:E136"/>
    <mergeCell ref="B127:E127"/>
  </mergeCells>
  <phoneticPr fontId="0" type="noConversion"/>
  <conditionalFormatting sqref="D15 D19 F19 D23:D26 F23:F26 D28:D30 F28:F30 D32:D34 F32:F34 D36:D43 F36:F43 D45:D46 F45:F46 D49 D53:D64 F53:F64 D66:D68 F66:F68 D70:D81 F70:F81 D83:D85">
    <cfRule type="expression" dxfId="3" priority="97" stopIfTrue="1">
      <formula>#REF!="No"</formula>
    </cfRule>
  </conditionalFormatting>
  <dataValidations xWindow="432" yWindow="142" count="3">
    <dataValidation type="list" allowBlank="1" showInputMessage="1" showErrorMessage="1" sqref="C110:D116 C107:D108 C98:D100 C102:D103" xr:uid="{00000000-0002-0000-0500-000003000000}">
      <formula1>"HOME Match, Other KHC Match"</formula1>
    </dataValidation>
    <dataValidation type="list" allowBlank="1" showInputMessage="1" showErrorMessage="1" sqref="E5:E10" xr:uid="{8C8CC69A-B7AF-48B2-A1D9-9D6992CDC4C7}">
      <formula1>"Permanent, Construction, Bridge"</formula1>
    </dataValidation>
    <dataValidation type="whole" allowBlank="1" showErrorMessage="1" error="Only enter years in whole numbers.  " sqref="G5:G10" xr:uid="{5D13D355-F262-45DF-BE73-3D652577F913}">
      <formula1>0</formula1>
      <formula2>50</formula2>
    </dataValidation>
  </dataValidations>
  <printOptions horizontalCentered="1"/>
  <pageMargins left="0.5" right="0.5" top="0.8" bottom="0.8" header="0.25" footer="0.25"/>
  <pageSetup scale="49" fitToHeight="3" orientation="portrait" r:id="rId1"/>
  <headerFooter alignWithMargins="0">
    <oddFooter>&amp;L&amp;10&amp;F
&amp;A&amp;R&amp;10Louisville Metro Government
Page &amp;P of &amp;N</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69D487-D4E1-41BF-9099-B466BD30497B}">
  <sheetPr>
    <pageSetUpPr fitToPage="1"/>
  </sheetPr>
  <dimension ref="A1:BR77"/>
  <sheetViews>
    <sheetView showGridLines="0" zoomScaleNormal="100" workbookViewId="0">
      <selection activeCell="N28" sqref="N28"/>
    </sheetView>
  </sheetViews>
  <sheetFormatPr defaultColWidth="8.88671875" defaultRowHeight="15"/>
  <cols>
    <col min="1" max="1" width="2.5546875" style="11" bestFit="1" customWidth="1"/>
    <col min="2" max="2" width="10.6640625" style="11" customWidth="1"/>
    <col min="3" max="3" width="10.6640625" customWidth="1"/>
    <col min="4" max="5" width="8.21875" customWidth="1"/>
    <col min="6" max="6" width="9.21875" customWidth="1"/>
    <col min="7" max="9" width="8.21875" customWidth="1"/>
    <col min="10" max="10" width="11.109375" customWidth="1"/>
    <col min="11" max="11" width="10.6640625" style="14" customWidth="1"/>
    <col min="12" max="12" width="10.21875" style="14" customWidth="1"/>
    <col min="13" max="14" width="8.21875" style="14" customWidth="1"/>
    <col min="15" max="16" width="8.21875" style="126" customWidth="1"/>
    <col min="17" max="17" width="9.77734375" style="126" customWidth="1"/>
    <col min="18" max="18" width="9.33203125" style="126" customWidth="1"/>
    <col min="19" max="19" width="5.21875" style="126" customWidth="1"/>
    <col min="20" max="20" width="10.33203125" style="126" customWidth="1"/>
    <col min="21" max="21" width="11.5546875" style="126" customWidth="1"/>
    <col min="22" max="59" width="8.88671875" style="126" customWidth="1"/>
    <col min="60" max="64" width="8.88671875" style="14" customWidth="1"/>
    <col min="65" max="66" width="8.88671875" style="14"/>
    <col min="67" max="67" width="8.88671875" style="43"/>
    <col min="68" max="68" width="5.88671875" style="11" bestFit="1" customWidth="1"/>
    <col min="69" max="69" width="26.21875" style="168" bestFit="1" customWidth="1"/>
    <col min="70" max="70" width="0" style="11" hidden="1" customWidth="1"/>
    <col min="71" max="71" width="0" hidden="1" customWidth="1"/>
  </cols>
  <sheetData>
    <row r="1" spans="1:21" ht="21.75">
      <c r="A1" s="405" t="s">
        <v>247</v>
      </c>
      <c r="B1" s="409"/>
      <c r="C1" s="409"/>
      <c r="D1" s="409"/>
      <c r="E1" s="409"/>
      <c r="F1" s="409"/>
      <c r="G1" s="409"/>
      <c r="H1" s="409"/>
      <c r="I1" s="409"/>
      <c r="J1" s="409"/>
      <c r="O1" s="417" t="s">
        <v>248</v>
      </c>
      <c r="P1" s="418"/>
      <c r="Q1" s="684" t="s">
        <v>98</v>
      </c>
      <c r="R1" s="685"/>
      <c r="T1" s="692" t="s">
        <v>98</v>
      </c>
      <c r="U1" s="693"/>
    </row>
    <row r="2" spans="1:21" ht="21.75" customHeight="1">
      <c r="A2" s="405"/>
      <c r="C2" s="405"/>
      <c r="D2" s="405"/>
      <c r="E2" s="405"/>
      <c r="F2" s="405"/>
      <c r="G2" s="405"/>
      <c r="H2" s="405"/>
      <c r="I2" s="405"/>
      <c r="J2" s="405"/>
      <c r="O2" s="317"/>
      <c r="P2" s="33"/>
      <c r="Q2" s="686" t="s">
        <v>249</v>
      </c>
      <c r="R2" s="687"/>
      <c r="T2" s="694" t="s">
        <v>250</v>
      </c>
      <c r="U2" s="695"/>
    </row>
    <row r="3" spans="1:21" s="14" customFormat="1" ht="27" customHeight="1">
      <c r="A3" s="133"/>
      <c r="B3" s="397" t="s">
        <v>251</v>
      </c>
      <c r="C3" s="398"/>
      <c r="D3" s="398"/>
      <c r="E3" s="398"/>
      <c r="F3" s="398"/>
      <c r="G3" s="398"/>
      <c r="H3" s="321"/>
      <c r="I3" s="398"/>
      <c r="J3" s="398"/>
      <c r="K3" s="398"/>
      <c r="L3" s="322"/>
      <c r="M3" s="322"/>
      <c r="N3" s="16"/>
      <c r="O3" s="175"/>
      <c r="Q3" s="689" t="s">
        <v>100</v>
      </c>
      <c r="R3" s="690"/>
      <c r="S3" s="389"/>
      <c r="T3" s="708" t="s">
        <v>100</v>
      </c>
      <c r="U3" s="709"/>
    </row>
    <row r="4" spans="1:21" s="14" customFormat="1" ht="15" customHeight="1">
      <c r="A4" s="160"/>
      <c r="B4" s="619" t="s">
        <v>252</v>
      </c>
      <c r="C4" s="619"/>
      <c r="D4" s="137"/>
      <c r="E4" s="700" t="s">
        <v>253</v>
      </c>
      <c r="F4" s="700"/>
      <c r="G4" s="137"/>
      <c r="H4" s="700" t="s">
        <v>254</v>
      </c>
      <c r="I4" s="700"/>
      <c r="J4" s="700"/>
      <c r="K4" s="137"/>
      <c r="L4" s="156"/>
      <c r="M4" s="156"/>
      <c r="N4" s="372"/>
      <c r="O4" s="698" t="s">
        <v>255</v>
      </c>
      <c r="P4" s="698"/>
      <c r="Q4" s="716">
        <f>'0)UnderwritingCriteria'!B44</f>
        <v>966</v>
      </c>
      <c r="R4" s="717"/>
      <c r="S4" s="378"/>
      <c r="T4" s="710">
        <f>Q4-D37</f>
        <v>840</v>
      </c>
      <c r="U4" s="711"/>
    </row>
    <row r="5" spans="1:21" s="14" customFormat="1" ht="15" customHeight="1">
      <c r="A5" s="160"/>
      <c r="B5" s="620" t="s">
        <v>256</v>
      </c>
      <c r="C5" s="620"/>
      <c r="D5" s="137"/>
      <c r="E5" s="700" t="s">
        <v>257</v>
      </c>
      <c r="F5" s="700"/>
      <c r="G5" s="137"/>
      <c r="H5" s="699" t="s">
        <v>258</v>
      </c>
      <c r="I5" s="699"/>
      <c r="J5" s="699"/>
      <c r="K5" s="137"/>
      <c r="L5" s="156"/>
      <c r="M5" s="156"/>
      <c r="N5" s="372"/>
      <c r="O5" s="698" t="s">
        <v>259</v>
      </c>
      <c r="P5" s="698"/>
      <c r="Q5" s="718">
        <f>'0)UnderwritingCriteria'!B45</f>
        <v>1047</v>
      </c>
      <c r="R5" s="719"/>
      <c r="S5" s="378"/>
      <c r="T5" s="712">
        <f>Q5-D38</f>
        <v>907</v>
      </c>
      <c r="U5" s="713"/>
    </row>
    <row r="6" spans="1:21" s="14" customFormat="1" ht="15" customHeight="1">
      <c r="A6" s="160"/>
      <c r="B6" s="621" t="s">
        <v>260</v>
      </c>
      <c r="C6" s="621"/>
      <c r="D6" s="136"/>
      <c r="E6" s="699" t="s">
        <v>261</v>
      </c>
      <c r="F6" s="699"/>
      <c r="G6" s="136"/>
      <c r="H6" s="699" t="s">
        <v>262</v>
      </c>
      <c r="I6" s="699"/>
      <c r="J6" s="699"/>
      <c r="K6" s="136"/>
      <c r="L6" s="156"/>
      <c r="M6" s="156"/>
      <c r="N6" s="372"/>
      <c r="O6" s="698" t="s">
        <v>263</v>
      </c>
      <c r="P6" s="698"/>
      <c r="Q6" s="718">
        <f>'0)UnderwritingCriteria'!B46</f>
        <v>1272</v>
      </c>
      <c r="R6" s="719"/>
      <c r="S6" s="378"/>
      <c r="T6" s="712">
        <f>Q6-D39</f>
        <v>1086</v>
      </c>
      <c r="U6" s="713"/>
    </row>
    <row r="7" spans="1:21" s="14" customFormat="1" ht="15" customHeight="1">
      <c r="A7" s="160"/>
      <c r="B7" s="619" t="s">
        <v>264</v>
      </c>
      <c r="C7" s="619"/>
      <c r="D7" s="137"/>
      <c r="E7" s="700" t="s">
        <v>265</v>
      </c>
      <c r="F7" s="700"/>
      <c r="G7" s="137"/>
      <c r="H7" s="699" t="s">
        <v>266</v>
      </c>
      <c r="I7" s="699"/>
      <c r="J7" s="699"/>
      <c r="K7" s="136"/>
      <c r="L7" s="157"/>
      <c r="M7" s="157"/>
      <c r="N7" s="45"/>
      <c r="O7" s="698" t="s">
        <v>267</v>
      </c>
      <c r="P7" s="698"/>
      <c r="Q7" s="718">
        <f>'0)UnderwritingCriteria'!B47</f>
        <v>1625</v>
      </c>
      <c r="R7" s="719"/>
      <c r="S7" s="378"/>
      <c r="T7" s="712">
        <f>Q7-D40</f>
        <v>1360</v>
      </c>
      <c r="U7" s="713"/>
    </row>
    <row r="8" spans="1:21" s="14" customFormat="1" ht="15" customHeight="1">
      <c r="A8" s="160"/>
      <c r="B8" s="16"/>
      <c r="C8" s="16"/>
      <c r="D8" s="16"/>
      <c r="E8" s="16"/>
      <c r="F8" s="16"/>
      <c r="G8" s="16"/>
      <c r="H8" s="16"/>
      <c r="I8" s="16"/>
      <c r="J8" s="161"/>
      <c r="K8" s="161"/>
      <c r="L8" s="161"/>
      <c r="M8" s="161"/>
      <c r="N8" s="162"/>
      <c r="O8" s="43"/>
      <c r="P8" s="386" t="s">
        <v>268</v>
      </c>
      <c r="Q8" s="720">
        <f>'0)UnderwritingCriteria'!B48</f>
        <v>1891</v>
      </c>
      <c r="R8" s="721"/>
      <c r="S8" s="378"/>
      <c r="T8" s="714">
        <f>Q8-D41</f>
        <v>1528</v>
      </c>
      <c r="U8" s="715"/>
    </row>
    <row r="9" spans="1:21" s="14" customFormat="1" ht="15" customHeight="1">
      <c r="A9" s="159"/>
      <c r="B9" s="703" t="s">
        <v>269</v>
      </c>
      <c r="C9" s="703"/>
      <c r="D9" s="696"/>
      <c r="E9" s="696"/>
      <c r="F9" s="696"/>
      <c r="G9" s="33"/>
      <c r="H9" s="33"/>
      <c r="I9" s="33"/>
      <c r="J9" s="33"/>
      <c r="K9" s="33"/>
      <c r="L9" s="33"/>
      <c r="M9" s="33"/>
      <c r="N9" s="33"/>
      <c r="O9" s="43"/>
      <c r="P9" s="387" t="s">
        <v>270</v>
      </c>
      <c r="Q9" s="388" t="str">
        <f>'0)UnderwritingCriteria'!B49</f>
        <v>9/01/2025</v>
      </c>
      <c r="R9" s="318"/>
    </row>
    <row r="10" spans="1:21" s="14" customFormat="1" ht="15" customHeight="1">
      <c r="A10" s="159"/>
      <c r="B10" s="704" t="s">
        <v>271</v>
      </c>
      <c r="C10" s="704"/>
      <c r="D10" s="697"/>
      <c r="E10" s="697"/>
      <c r="F10" s="697"/>
      <c r="G10" s="379"/>
      <c r="H10" s="379"/>
      <c r="I10" s="33"/>
      <c r="J10" s="33"/>
      <c r="K10" s="33"/>
      <c r="L10" s="33"/>
      <c r="M10" s="33"/>
      <c r="N10" s="33"/>
    </row>
    <row r="11" spans="1:21" s="14" customFormat="1" ht="15" customHeight="1">
      <c r="A11" s="159"/>
      <c r="B11" s="383"/>
      <c r="C11" s="383"/>
      <c r="D11" s="379"/>
      <c r="E11" s="379"/>
      <c r="F11" s="379"/>
      <c r="G11" s="379"/>
      <c r="H11" s="379"/>
      <c r="I11" s="33"/>
      <c r="J11" s="33"/>
      <c r="K11" s="33"/>
      <c r="L11" s="33"/>
      <c r="M11" s="33"/>
      <c r="N11" s="33"/>
    </row>
    <row r="12" spans="1:21" s="14" customFormat="1" ht="15.75">
      <c r="A12" s="390"/>
      <c r="B12" s="397" t="s">
        <v>272</v>
      </c>
      <c r="C12" s="443"/>
      <c r="D12" s="321"/>
      <c r="E12" s="394"/>
      <c r="F12" s="395"/>
      <c r="G12" s="395"/>
      <c r="H12" s="395"/>
      <c r="I12" s="395"/>
      <c r="J12" s="394"/>
      <c r="K12" s="396"/>
      <c r="L12" s="321"/>
      <c r="M12" s="321"/>
      <c r="N12" s="33"/>
    </row>
    <row r="13" spans="1:21" s="14" customFormat="1" ht="43.15" customHeight="1" thickBot="1">
      <c r="A13" s="390"/>
      <c r="B13" s="623" t="s">
        <v>273</v>
      </c>
      <c r="C13" s="623"/>
      <c r="D13" s="623"/>
      <c r="E13" s="623"/>
      <c r="F13" s="623"/>
      <c r="G13" s="623"/>
      <c r="H13" s="623"/>
      <c r="I13" s="623"/>
      <c r="J13" s="623"/>
      <c r="K13" s="623"/>
      <c r="L13" s="623"/>
      <c r="M13" s="623"/>
      <c r="N13" s="622"/>
    </row>
    <row r="14" spans="1:21" s="8" customFormat="1" ht="72.75" thickBot="1">
      <c r="A14" s="59"/>
      <c r="B14" s="340" t="s">
        <v>274</v>
      </c>
      <c r="C14" s="341" t="s">
        <v>275</v>
      </c>
      <c r="D14" s="341" t="s">
        <v>276</v>
      </c>
      <c r="E14" s="341" t="s">
        <v>277</v>
      </c>
      <c r="F14" s="341" t="s">
        <v>278</v>
      </c>
      <c r="G14" s="341" t="s">
        <v>279</v>
      </c>
      <c r="H14" s="341" t="s">
        <v>280</v>
      </c>
      <c r="I14" s="341" t="s">
        <v>281</v>
      </c>
      <c r="J14" s="341" t="s">
        <v>282</v>
      </c>
      <c r="K14" s="584" t="s">
        <v>386</v>
      </c>
      <c r="L14" s="586" t="s">
        <v>283</v>
      </c>
      <c r="M14" s="341" t="s">
        <v>284</v>
      </c>
      <c r="N14" s="341" t="s">
        <v>285</v>
      </c>
    </row>
    <row r="15" spans="1:21" s="8" customFormat="1" ht="15" customHeight="1">
      <c r="A15" s="59"/>
      <c r="B15" s="357"/>
      <c r="C15" s="358"/>
      <c r="D15" s="359"/>
      <c r="E15" s="360"/>
      <c r="F15" s="361"/>
      <c r="G15" s="362"/>
      <c r="H15" s="362"/>
      <c r="I15" s="342">
        <f>F15+H15</f>
        <v>0</v>
      </c>
      <c r="J15" s="343">
        <f>(F15+H15)*C15</f>
        <v>0</v>
      </c>
      <c r="K15" s="585"/>
      <c r="L15" s="587" t="b">
        <f>IF(UPPER(TRIM($K15))="YES",_xlfn.XLOOKUP(--$D15,$C$37:$C$44,$D$37:$D$44,""))</f>
        <v>0</v>
      </c>
      <c r="M15" s="344">
        <f t="shared" ref="M15:M27" si="0">F15+H15+L15</f>
        <v>0</v>
      </c>
      <c r="N15" s="373"/>
    </row>
    <row r="16" spans="1:21" s="8" customFormat="1" ht="15" customHeight="1">
      <c r="A16" s="59"/>
      <c r="B16" s="357"/>
      <c r="C16" s="363"/>
      <c r="D16" s="364"/>
      <c r="E16" s="365"/>
      <c r="F16" s="366"/>
      <c r="G16" s="367"/>
      <c r="H16" s="367"/>
      <c r="I16" s="345">
        <f t="shared" ref="I16:I27" si="1">F16+H16</f>
        <v>0</v>
      </c>
      <c r="J16" s="343">
        <f t="shared" ref="J16:J27" si="2">(F16+H16)*C16</f>
        <v>0</v>
      </c>
      <c r="K16" s="585"/>
      <c r="L16" s="587" t="b">
        <f t="shared" ref="L16:L27" si="3">IF(UPPER(TRIM($K16))="YES",_xlfn.XLOOKUP(--$D16,$C$37:$C$44,$D$37:$D$44,""))</f>
        <v>0</v>
      </c>
      <c r="M16" s="344">
        <f t="shared" si="0"/>
        <v>0</v>
      </c>
      <c r="N16" s="373"/>
    </row>
    <row r="17" spans="1:14" s="8" customFormat="1" ht="15" customHeight="1">
      <c r="A17" s="59"/>
      <c r="B17" s="357"/>
      <c r="C17" s="363"/>
      <c r="D17" s="364"/>
      <c r="E17" s="365"/>
      <c r="F17" s="366"/>
      <c r="G17" s="367"/>
      <c r="H17" s="367"/>
      <c r="I17" s="345">
        <f t="shared" si="1"/>
        <v>0</v>
      </c>
      <c r="J17" s="343">
        <f t="shared" si="2"/>
        <v>0</v>
      </c>
      <c r="K17" s="585"/>
      <c r="L17" s="587" t="b">
        <f t="shared" si="3"/>
        <v>0</v>
      </c>
      <c r="M17" s="344">
        <f t="shared" si="0"/>
        <v>0</v>
      </c>
      <c r="N17" s="374"/>
    </row>
    <row r="18" spans="1:14" s="8" customFormat="1" ht="15" customHeight="1">
      <c r="A18" s="59"/>
      <c r="B18" s="357"/>
      <c r="C18" s="363"/>
      <c r="D18" s="364"/>
      <c r="E18" s="365"/>
      <c r="F18" s="366"/>
      <c r="G18" s="367"/>
      <c r="H18" s="367"/>
      <c r="I18" s="345">
        <f t="shared" si="1"/>
        <v>0</v>
      </c>
      <c r="J18" s="343">
        <f t="shared" si="2"/>
        <v>0</v>
      </c>
      <c r="K18" s="585"/>
      <c r="L18" s="587" t="b">
        <f t="shared" si="3"/>
        <v>0</v>
      </c>
      <c r="M18" s="344">
        <f t="shared" si="0"/>
        <v>0</v>
      </c>
      <c r="N18" s="374"/>
    </row>
    <row r="19" spans="1:14" s="8" customFormat="1" ht="15" customHeight="1">
      <c r="A19" s="59"/>
      <c r="B19" s="357"/>
      <c r="C19" s="363"/>
      <c r="D19" s="364"/>
      <c r="E19" s="365"/>
      <c r="F19" s="366"/>
      <c r="G19" s="367"/>
      <c r="H19" s="367"/>
      <c r="I19" s="345">
        <f t="shared" si="1"/>
        <v>0</v>
      </c>
      <c r="J19" s="343">
        <f t="shared" si="2"/>
        <v>0</v>
      </c>
      <c r="K19" s="585"/>
      <c r="L19" s="587" t="b">
        <f t="shared" si="3"/>
        <v>0</v>
      </c>
      <c r="M19" s="344">
        <f t="shared" si="0"/>
        <v>0</v>
      </c>
      <c r="N19" s="374"/>
    </row>
    <row r="20" spans="1:14" s="8" customFormat="1" ht="15" customHeight="1">
      <c r="A20" s="59"/>
      <c r="B20" s="357"/>
      <c r="C20" s="363"/>
      <c r="D20" s="364"/>
      <c r="E20" s="365"/>
      <c r="F20" s="366"/>
      <c r="G20" s="367"/>
      <c r="H20" s="367"/>
      <c r="I20" s="345">
        <f t="shared" si="1"/>
        <v>0</v>
      </c>
      <c r="J20" s="343">
        <f t="shared" si="2"/>
        <v>0</v>
      </c>
      <c r="K20" s="585"/>
      <c r="L20" s="587" t="b">
        <f t="shared" si="3"/>
        <v>0</v>
      </c>
      <c r="M20" s="344">
        <f t="shared" si="0"/>
        <v>0</v>
      </c>
      <c r="N20" s="374"/>
    </row>
    <row r="21" spans="1:14" s="8" customFormat="1" ht="15" customHeight="1">
      <c r="A21" s="59"/>
      <c r="B21" s="357"/>
      <c r="C21" s="363"/>
      <c r="D21" s="364"/>
      <c r="E21" s="365"/>
      <c r="F21" s="366"/>
      <c r="G21" s="367"/>
      <c r="H21" s="367"/>
      <c r="I21" s="345">
        <f t="shared" si="1"/>
        <v>0</v>
      </c>
      <c r="J21" s="343">
        <f t="shared" si="2"/>
        <v>0</v>
      </c>
      <c r="K21" s="585"/>
      <c r="L21" s="587" t="b">
        <f t="shared" si="3"/>
        <v>0</v>
      </c>
      <c r="M21" s="344">
        <f t="shared" si="0"/>
        <v>0</v>
      </c>
      <c r="N21" s="374"/>
    </row>
    <row r="22" spans="1:14" s="8" customFormat="1" ht="15" customHeight="1">
      <c r="A22" s="59"/>
      <c r="B22" s="357"/>
      <c r="C22" s="363"/>
      <c r="D22" s="364"/>
      <c r="E22" s="365"/>
      <c r="F22" s="366"/>
      <c r="G22" s="367"/>
      <c r="H22" s="367"/>
      <c r="I22" s="345">
        <f t="shared" si="1"/>
        <v>0</v>
      </c>
      <c r="J22" s="343">
        <f t="shared" si="2"/>
        <v>0</v>
      </c>
      <c r="K22" s="585"/>
      <c r="L22" s="587" t="b">
        <f t="shared" si="3"/>
        <v>0</v>
      </c>
      <c r="M22" s="344">
        <f t="shared" si="0"/>
        <v>0</v>
      </c>
      <c r="N22" s="374"/>
    </row>
    <row r="23" spans="1:14" s="8" customFormat="1" ht="15" customHeight="1">
      <c r="A23" s="59"/>
      <c r="B23" s="357"/>
      <c r="C23" s="363"/>
      <c r="D23" s="364"/>
      <c r="E23" s="365"/>
      <c r="F23" s="366"/>
      <c r="G23" s="367"/>
      <c r="H23" s="367"/>
      <c r="I23" s="345">
        <f t="shared" si="1"/>
        <v>0</v>
      </c>
      <c r="J23" s="343">
        <f t="shared" si="2"/>
        <v>0</v>
      </c>
      <c r="K23" s="585"/>
      <c r="L23" s="587" t="b">
        <f t="shared" si="3"/>
        <v>0</v>
      </c>
      <c r="M23" s="344">
        <f t="shared" si="0"/>
        <v>0</v>
      </c>
      <c r="N23" s="374"/>
    </row>
    <row r="24" spans="1:14" s="8" customFormat="1" ht="15" customHeight="1">
      <c r="A24" s="59"/>
      <c r="B24" s="357"/>
      <c r="C24" s="367"/>
      <c r="D24" s="364"/>
      <c r="E24" s="365"/>
      <c r="F24" s="366"/>
      <c r="G24" s="367"/>
      <c r="H24" s="367"/>
      <c r="I24" s="345">
        <f t="shared" si="1"/>
        <v>0</v>
      </c>
      <c r="J24" s="343">
        <f t="shared" si="2"/>
        <v>0</v>
      </c>
      <c r="K24" s="585"/>
      <c r="L24" s="587" t="b">
        <f t="shared" si="3"/>
        <v>0</v>
      </c>
      <c r="M24" s="344">
        <f t="shared" si="0"/>
        <v>0</v>
      </c>
      <c r="N24" s="374"/>
    </row>
    <row r="25" spans="1:14" s="8" customFormat="1" ht="15" customHeight="1">
      <c r="A25" s="59"/>
      <c r="B25" s="357"/>
      <c r="C25" s="367"/>
      <c r="D25" s="364"/>
      <c r="E25" s="365"/>
      <c r="F25" s="366"/>
      <c r="G25" s="363"/>
      <c r="H25" s="363"/>
      <c r="I25" s="345">
        <f t="shared" si="1"/>
        <v>0</v>
      </c>
      <c r="J25" s="343">
        <f t="shared" si="2"/>
        <v>0</v>
      </c>
      <c r="K25" s="585"/>
      <c r="L25" s="587" t="b">
        <f t="shared" si="3"/>
        <v>0</v>
      </c>
      <c r="M25" s="344">
        <f t="shared" si="0"/>
        <v>0</v>
      </c>
      <c r="N25" s="374"/>
    </row>
    <row r="26" spans="1:14" s="8" customFormat="1" ht="15" customHeight="1">
      <c r="A26" s="59"/>
      <c r="B26" s="357"/>
      <c r="C26" s="367"/>
      <c r="D26" s="364"/>
      <c r="E26" s="365"/>
      <c r="F26" s="366"/>
      <c r="G26" s="363"/>
      <c r="H26" s="363"/>
      <c r="I26" s="345">
        <f t="shared" si="1"/>
        <v>0</v>
      </c>
      <c r="J26" s="343">
        <f t="shared" si="2"/>
        <v>0</v>
      </c>
      <c r="K26" s="585"/>
      <c r="L26" s="587" t="b">
        <f t="shared" si="3"/>
        <v>0</v>
      </c>
      <c r="M26" s="344">
        <f t="shared" si="0"/>
        <v>0</v>
      </c>
      <c r="N26" s="374"/>
    </row>
    <row r="27" spans="1:14" s="8" customFormat="1" ht="15" customHeight="1" thickBot="1">
      <c r="A27" s="59"/>
      <c r="B27" s="357"/>
      <c r="C27" s="368"/>
      <c r="D27" s="364"/>
      <c r="E27" s="369"/>
      <c r="F27" s="370"/>
      <c r="G27" s="368"/>
      <c r="H27" s="368"/>
      <c r="I27" s="346">
        <f t="shared" si="1"/>
        <v>0</v>
      </c>
      <c r="J27" s="347">
        <f t="shared" si="2"/>
        <v>0</v>
      </c>
      <c r="K27" s="585"/>
      <c r="L27" s="587" t="b">
        <f t="shared" si="3"/>
        <v>0</v>
      </c>
      <c r="M27" s="348">
        <f t="shared" si="0"/>
        <v>0</v>
      </c>
      <c r="N27" s="375"/>
    </row>
    <row r="28" spans="1:14" s="8" customFormat="1" ht="20.45" customHeight="1" thickTop="1" thickBot="1">
      <c r="A28" s="59"/>
      <c r="B28" s="349" t="s">
        <v>286</v>
      </c>
      <c r="C28" s="371">
        <f>SUM(C15:C27)</f>
        <v>0</v>
      </c>
      <c r="D28" s="350"/>
      <c r="E28" s="350"/>
      <c r="F28" s="351"/>
      <c r="G28" s="352"/>
      <c r="H28" s="353"/>
      <c r="I28" s="354" t="s">
        <v>287</v>
      </c>
      <c r="J28" s="355">
        <f>SUM(J15:J27)</f>
        <v>0</v>
      </c>
      <c r="K28" s="376"/>
      <c r="L28" s="376"/>
      <c r="M28" s="339"/>
      <c r="N28" s="642" t="e">
        <f>SUM(#REF!)</f>
        <v>#REF!</v>
      </c>
    </row>
    <row r="29" spans="1:14" s="14" customFormat="1" ht="12.75" customHeight="1" thickTop="1">
      <c r="A29" s="173"/>
      <c r="B29" s="385" t="s">
        <v>288</v>
      </c>
      <c r="C29" s="384"/>
      <c r="D29" s="384"/>
      <c r="E29" s="169"/>
      <c r="F29" s="167"/>
      <c r="G29" s="167"/>
      <c r="H29" s="167"/>
      <c r="I29" s="167"/>
      <c r="J29" s="169"/>
      <c r="K29" s="320"/>
      <c r="L29" s="33"/>
      <c r="M29" s="33"/>
      <c r="N29" s="33"/>
    </row>
    <row r="30" spans="1:14" s="14" customFormat="1" ht="12.75" customHeight="1">
      <c r="A30" s="173"/>
      <c r="B30" s="174"/>
      <c r="C30" s="33"/>
      <c r="D30" s="33"/>
      <c r="E30" s="169"/>
      <c r="F30" s="167"/>
      <c r="G30" s="167"/>
      <c r="H30" s="167"/>
      <c r="I30" s="167"/>
      <c r="J30" s="169"/>
      <c r="K30" s="320"/>
      <c r="L30" s="33"/>
      <c r="M30" s="33"/>
      <c r="N30" s="33"/>
    </row>
    <row r="31" spans="1:14" s="14" customFormat="1" ht="12.75" customHeight="1">
      <c r="A31" s="173"/>
      <c r="B31" s="174"/>
      <c r="C31" s="33"/>
      <c r="D31" s="33"/>
      <c r="E31" s="169"/>
      <c r="F31" s="167"/>
      <c r="G31" s="167"/>
      <c r="H31" s="167"/>
      <c r="I31" s="167"/>
      <c r="J31" s="169"/>
      <c r="K31" s="320"/>
      <c r="L31" s="33"/>
      <c r="M31" s="33"/>
      <c r="N31" s="33"/>
    </row>
    <row r="32" spans="1:14" s="14" customFormat="1" ht="15.75">
      <c r="A32" s="390"/>
      <c r="B32" s="393" t="s">
        <v>289</v>
      </c>
      <c r="C32" s="321"/>
      <c r="D32" s="321"/>
      <c r="E32" s="394"/>
      <c r="F32" s="395"/>
      <c r="G32" s="395"/>
      <c r="H32" s="395"/>
      <c r="I32" s="395"/>
      <c r="J32" s="394"/>
      <c r="K32" s="396"/>
      <c r="L32" s="321"/>
      <c r="M32" s="321"/>
      <c r="N32" s="321"/>
    </row>
    <row r="33" spans="1:16" s="14" customFormat="1" ht="27" customHeight="1">
      <c r="A33" s="173"/>
      <c r="B33" s="622" t="s">
        <v>383</v>
      </c>
      <c r="C33" s="622"/>
      <c r="D33" s="622"/>
      <c r="E33" s="622"/>
      <c r="F33" s="622"/>
      <c r="G33" s="622"/>
      <c r="H33" s="622"/>
      <c r="I33" s="622"/>
      <c r="J33" s="622"/>
      <c r="K33" s="622"/>
      <c r="L33" s="622"/>
      <c r="M33" s="622"/>
      <c r="N33" s="590"/>
      <c r="O33" s="590"/>
      <c r="P33" s="590"/>
    </row>
    <row r="34" spans="1:16" s="14" customFormat="1" ht="11.45" customHeight="1">
      <c r="A34" s="173"/>
      <c r="B34" s="380"/>
      <c r="C34" s="380"/>
      <c r="D34" s="380"/>
      <c r="E34" s="380"/>
      <c r="F34" s="380"/>
      <c r="G34" s="380"/>
      <c r="H34" s="380"/>
      <c r="I34" s="380"/>
      <c r="J34" s="380"/>
      <c r="K34" s="380"/>
      <c r="L34" s="380"/>
      <c r="M34" s="380"/>
      <c r="N34" s="380"/>
      <c r="O34" s="380"/>
      <c r="P34" s="380"/>
    </row>
    <row r="35" spans="1:16" s="14" customFormat="1" ht="16.5" thickBot="1">
      <c r="A35" s="173"/>
      <c r="B35" s="41"/>
      <c r="C35" s="664" t="s">
        <v>384</v>
      </c>
      <c r="D35" s="664"/>
      <c r="E35" s="664"/>
      <c r="F35" s="583"/>
      <c r="G35" s="583"/>
      <c r="H35" s="583"/>
      <c r="I35" s="707"/>
      <c r="J35" s="382"/>
      <c r="K35" s="10"/>
      <c r="L35" s="691"/>
      <c r="M35" s="691"/>
      <c r="N35" s="691"/>
      <c r="O35" s="691"/>
      <c r="P35" s="691"/>
    </row>
    <row r="36" spans="1:16" s="41" customFormat="1" ht="38.450000000000003" customHeight="1" thickBot="1">
      <c r="A36" s="42"/>
      <c r="B36" s="277"/>
      <c r="C36" s="579" t="s">
        <v>381</v>
      </c>
      <c r="D36" s="580" t="s">
        <v>382</v>
      </c>
      <c r="E36" s="566"/>
      <c r="F36" s="566"/>
      <c r="G36" s="566"/>
      <c r="H36" s="566"/>
      <c r="I36" s="707"/>
      <c r="J36" s="277"/>
      <c r="K36" s="277"/>
      <c r="L36" s="566"/>
      <c r="M36" s="566"/>
      <c r="N36" s="566"/>
      <c r="O36" s="566"/>
      <c r="P36" s="566"/>
    </row>
    <row r="37" spans="1:16" s="41" customFormat="1" ht="27" customHeight="1" thickBot="1">
      <c r="A37" s="42"/>
      <c r="B37" s="565"/>
      <c r="C37" s="581">
        <v>0</v>
      </c>
      <c r="D37" s="582">
        <v>126</v>
      </c>
      <c r="E37" s="567"/>
      <c r="F37" s="567"/>
      <c r="G37" s="567"/>
      <c r="H37" s="567"/>
      <c r="I37" s="568"/>
      <c r="J37" s="565"/>
      <c r="K37" s="565"/>
      <c r="L37" s="567"/>
      <c r="M37" s="567"/>
      <c r="N37" s="567"/>
      <c r="O37" s="567"/>
      <c r="P37" s="567"/>
    </row>
    <row r="38" spans="1:16" s="41" customFormat="1" ht="15.75" customHeight="1" thickBot="1">
      <c r="A38" s="42"/>
      <c r="B38" s="311"/>
      <c r="C38" s="581">
        <v>1</v>
      </c>
      <c r="D38" s="582">
        <v>140</v>
      </c>
      <c r="E38" s="567"/>
      <c r="F38" s="567"/>
      <c r="G38" s="567"/>
      <c r="H38" s="567"/>
      <c r="I38" s="568"/>
      <c r="J38" s="311"/>
      <c r="K38" s="311"/>
      <c r="L38" s="567"/>
      <c r="M38" s="567"/>
      <c r="N38" s="567"/>
      <c r="O38" s="567"/>
      <c r="P38" s="567"/>
    </row>
    <row r="39" spans="1:16" s="41" customFormat="1" ht="15.75" customHeight="1" thickBot="1">
      <c r="A39" s="42"/>
      <c r="B39" s="565"/>
      <c r="C39" s="581">
        <v>2</v>
      </c>
      <c r="D39" s="582">
        <v>186</v>
      </c>
      <c r="E39" s="567"/>
      <c r="F39" s="567"/>
      <c r="G39" s="567"/>
      <c r="H39" s="567"/>
      <c r="I39" s="568"/>
      <c r="J39" s="565"/>
      <c r="K39" s="565"/>
      <c r="L39" s="567"/>
      <c r="M39" s="567"/>
      <c r="N39" s="567"/>
      <c r="O39" s="567"/>
      <c r="P39" s="567"/>
    </row>
    <row r="40" spans="1:16" s="41" customFormat="1" ht="15.75" customHeight="1" thickBot="1">
      <c r="A40" s="42"/>
      <c r="B40" s="565"/>
      <c r="C40" s="581">
        <v>3</v>
      </c>
      <c r="D40" s="582">
        <v>265</v>
      </c>
      <c r="E40" s="567"/>
      <c r="F40" s="567"/>
      <c r="G40" s="567"/>
      <c r="H40" s="567"/>
      <c r="I40" s="568"/>
      <c r="J40" s="565"/>
      <c r="K40" s="311"/>
      <c r="L40" s="567"/>
      <c r="M40" s="567"/>
      <c r="N40" s="567"/>
      <c r="O40" s="567"/>
      <c r="P40" s="567"/>
    </row>
    <row r="41" spans="1:16" s="41" customFormat="1" ht="15.75" customHeight="1" thickBot="1">
      <c r="A41" s="42"/>
      <c r="B41" s="565"/>
      <c r="C41" s="581">
        <v>4</v>
      </c>
      <c r="D41" s="582">
        <v>363</v>
      </c>
      <c r="E41" s="567"/>
      <c r="F41" s="567"/>
      <c r="G41" s="567"/>
      <c r="H41" s="567"/>
      <c r="I41" s="568"/>
      <c r="J41" s="565"/>
      <c r="K41" s="565"/>
      <c r="L41" s="567"/>
      <c r="M41" s="567"/>
      <c r="N41" s="567"/>
      <c r="O41" s="567"/>
      <c r="P41" s="567"/>
    </row>
    <row r="42" spans="1:16" s="41" customFormat="1" ht="15.75" customHeight="1" thickBot="1">
      <c r="A42" s="42"/>
      <c r="B42" s="565"/>
      <c r="C42" s="581">
        <v>5</v>
      </c>
      <c r="D42" s="582">
        <v>407</v>
      </c>
      <c r="E42" s="567"/>
      <c r="F42" s="567"/>
      <c r="G42" s="567"/>
      <c r="H42" s="567"/>
      <c r="I42" s="568"/>
      <c r="J42" s="565"/>
      <c r="K42" s="565"/>
      <c r="L42" s="567"/>
      <c r="M42" s="567"/>
      <c r="N42" s="567"/>
      <c r="O42" s="567"/>
      <c r="P42" s="567"/>
    </row>
    <row r="43" spans="1:16" s="41" customFormat="1" ht="15.75" customHeight="1" thickBot="1">
      <c r="A43" s="42"/>
      <c r="B43" s="565"/>
      <c r="C43" s="581">
        <v>6</v>
      </c>
      <c r="D43" s="582">
        <v>493</v>
      </c>
      <c r="E43" s="567"/>
      <c r="F43" s="567"/>
      <c r="G43" s="567"/>
      <c r="H43" s="567"/>
      <c r="I43" s="568"/>
      <c r="J43" s="565"/>
      <c r="K43" s="565"/>
      <c r="L43" s="567"/>
      <c r="M43" s="567"/>
      <c r="N43" s="567"/>
      <c r="O43" s="567"/>
      <c r="P43" s="567"/>
    </row>
    <row r="44" spans="1:16" s="41" customFormat="1" ht="15.75" customHeight="1" thickBot="1">
      <c r="A44" s="42"/>
      <c r="B44" s="565"/>
      <c r="C44" s="581">
        <v>7</v>
      </c>
      <c r="D44" s="582">
        <v>579</v>
      </c>
      <c r="E44" s="569"/>
      <c r="F44" s="569"/>
      <c r="G44" s="569"/>
      <c r="H44" s="569"/>
      <c r="I44" s="568"/>
      <c r="J44" s="382"/>
      <c r="K44" s="311"/>
      <c r="L44" s="567"/>
      <c r="M44" s="567"/>
      <c r="N44" s="567"/>
      <c r="O44" s="567"/>
      <c r="P44" s="567"/>
    </row>
    <row r="45" spans="1:16" s="41" customFormat="1" ht="15.75" customHeight="1">
      <c r="A45" s="42"/>
      <c r="B45" s="382"/>
      <c r="C45" s="570" t="s">
        <v>385</v>
      </c>
      <c r="D45" s="569"/>
      <c r="E45" s="569"/>
      <c r="F45" s="569"/>
      <c r="G45" s="569"/>
      <c r="H45" s="569"/>
      <c r="I45" s="568"/>
      <c r="J45" s="382"/>
      <c r="K45" s="311"/>
      <c r="L45" s="567"/>
      <c r="M45" s="567"/>
      <c r="N45" s="567"/>
      <c r="O45" s="567"/>
      <c r="P45" s="567"/>
    </row>
    <row r="46" spans="1:16" s="41" customFormat="1" ht="15.75" customHeight="1">
      <c r="A46" s="42"/>
      <c r="B46" s="382"/>
      <c r="C46" s="10"/>
      <c r="D46" s="569"/>
      <c r="E46" s="569"/>
      <c r="F46" s="569"/>
      <c r="G46" s="569"/>
      <c r="H46" s="569"/>
      <c r="I46" s="568"/>
      <c r="J46" s="382"/>
      <c r="K46" s="10"/>
      <c r="L46" s="567"/>
      <c r="M46" s="567"/>
      <c r="N46" s="567"/>
      <c r="O46" s="567"/>
      <c r="P46" s="567"/>
    </row>
    <row r="47" spans="1:16" s="41" customFormat="1" ht="15.75" customHeight="1">
      <c r="A47" s="42"/>
      <c r="B47" s="382"/>
      <c r="C47" s="10"/>
      <c r="D47" s="569"/>
      <c r="E47" s="569"/>
      <c r="F47" s="569"/>
      <c r="G47" s="569"/>
      <c r="H47" s="569"/>
      <c r="I47" s="568"/>
      <c r="J47" s="382"/>
      <c r="K47" s="10"/>
      <c r="L47" s="567"/>
      <c r="M47" s="567"/>
      <c r="N47" s="567"/>
      <c r="O47" s="567"/>
      <c r="P47" s="567"/>
    </row>
    <row r="48" spans="1:16" s="41" customFormat="1" ht="15.75" customHeight="1">
      <c r="A48" s="42"/>
      <c r="B48" s="382"/>
      <c r="C48" s="10"/>
      <c r="D48" s="569"/>
      <c r="E48" s="569"/>
      <c r="F48" s="569"/>
      <c r="G48" s="569"/>
      <c r="H48" s="569"/>
      <c r="I48" s="571"/>
      <c r="J48" s="382"/>
      <c r="K48" s="10"/>
      <c r="L48" s="569"/>
      <c r="M48" s="569"/>
      <c r="N48" s="569"/>
      <c r="O48" s="569"/>
      <c r="P48" s="569"/>
    </row>
    <row r="49" spans="1:14" s="41" customFormat="1" ht="15.75" customHeight="1">
      <c r="A49" s="42"/>
      <c r="B49" s="382"/>
      <c r="C49" s="10"/>
      <c r="D49" s="569"/>
      <c r="E49" s="569"/>
      <c r="F49" s="569"/>
      <c r="G49" s="569"/>
      <c r="H49" s="569"/>
      <c r="I49" s="568"/>
      <c r="J49" s="382"/>
      <c r="K49" s="10"/>
      <c r="L49" s="567"/>
      <c r="M49" s="567"/>
      <c r="N49" s="567"/>
    </row>
    <row r="50" spans="1:14" s="41" customFormat="1" ht="15.75" customHeight="1">
      <c r="A50" s="42"/>
      <c r="B50" s="382"/>
      <c r="C50" s="10"/>
      <c r="D50" s="492"/>
      <c r="E50" s="492"/>
      <c r="F50" s="492"/>
      <c r="G50" s="492"/>
      <c r="H50" s="492"/>
      <c r="I50" s="568"/>
      <c r="J50" s="382"/>
      <c r="K50" s="10"/>
      <c r="L50" s="567"/>
      <c r="M50" s="567"/>
      <c r="N50" s="567"/>
    </row>
    <row r="51" spans="1:14" s="41" customFormat="1" ht="15.75" customHeight="1">
      <c r="A51" s="42"/>
      <c r="B51" s="572"/>
      <c r="C51" s="573"/>
      <c r="D51" s="574"/>
      <c r="E51" s="574"/>
      <c r="F51" s="575"/>
      <c r="G51" s="575"/>
      <c r="H51" s="575"/>
      <c r="I51" s="575"/>
      <c r="J51" s="575"/>
      <c r="K51" s="575"/>
      <c r="L51" s="575"/>
      <c r="M51" s="575"/>
      <c r="N51" s="575"/>
    </row>
    <row r="52" spans="1:14" s="41" customFormat="1" ht="15.75" customHeight="1">
      <c r="A52" s="42"/>
      <c r="B52" s="572"/>
      <c r="C52" s="576"/>
      <c r="D52" s="576"/>
      <c r="E52" s="574"/>
      <c r="F52" s="575"/>
      <c r="G52" s="575"/>
      <c r="H52" s="575"/>
      <c r="I52" s="575"/>
      <c r="J52" s="577"/>
      <c r="K52" s="575"/>
      <c r="L52" s="578"/>
      <c r="M52" s="578"/>
      <c r="N52" s="578"/>
    </row>
    <row r="53" spans="1:14" s="8" customFormat="1" ht="14.25">
      <c r="A53" s="59"/>
      <c r="B53" s="59"/>
      <c r="K53" s="30"/>
      <c r="L53" s="30"/>
      <c r="M53" s="30"/>
      <c r="N53" s="30"/>
    </row>
    <row r="54" spans="1:14" s="8" customFormat="1" ht="15.75">
      <c r="A54" s="59"/>
      <c r="B54" s="391" t="s">
        <v>292</v>
      </c>
      <c r="C54" s="47"/>
      <c r="D54" s="47"/>
      <c r="E54" s="47"/>
      <c r="F54" s="47"/>
      <c r="G54" s="47"/>
      <c r="H54" s="47"/>
      <c r="I54" s="47"/>
      <c r="J54" s="47"/>
      <c r="K54" s="30"/>
      <c r="L54" s="30"/>
      <c r="M54" s="30"/>
      <c r="N54" s="30"/>
    </row>
    <row r="55" spans="1:14" s="8" customFormat="1" ht="33.6" customHeight="1">
      <c r="A55" s="59"/>
      <c r="B55" s="615" t="s">
        <v>293</v>
      </c>
      <c r="C55" s="615"/>
      <c r="D55" s="615"/>
      <c r="E55" s="615"/>
      <c r="F55" s="615"/>
      <c r="G55" s="615"/>
      <c r="H55" s="615"/>
      <c r="I55" s="615"/>
      <c r="J55" s="615"/>
      <c r="K55" s="442"/>
      <c r="L55" s="442"/>
      <c r="M55" s="442"/>
      <c r="N55" s="442"/>
    </row>
    <row r="56" spans="1:14" s="8" customFormat="1" ht="15.75">
      <c r="A56" s="392"/>
      <c r="B56" s="47"/>
      <c r="C56" s="47"/>
      <c r="D56" s="706"/>
      <c r="E56" s="706"/>
      <c r="F56" s="706"/>
      <c r="G56" s="706"/>
      <c r="H56" s="706"/>
      <c r="I56" s="60" t="s">
        <v>294</v>
      </c>
      <c r="J56" s="60" t="s">
        <v>295</v>
      </c>
      <c r="K56" s="30"/>
      <c r="L56" s="57"/>
      <c r="M56" s="30"/>
      <c r="N56" s="30"/>
    </row>
    <row r="57" spans="1:14" s="8" customFormat="1" ht="14.25">
      <c r="A57" s="59"/>
      <c r="B57" s="177" t="s">
        <v>296</v>
      </c>
      <c r="C57" s="32"/>
      <c r="D57" s="705"/>
      <c r="E57" s="705"/>
      <c r="F57" s="64"/>
      <c r="G57" s="64"/>
      <c r="I57" s="135"/>
      <c r="J57" s="53">
        <f t="shared" ref="J57:J62" si="4">I57*12</f>
        <v>0</v>
      </c>
      <c r="K57" s="58"/>
      <c r="L57" s="30"/>
      <c r="M57" s="30"/>
      <c r="N57" s="30"/>
    </row>
    <row r="58" spans="1:14" s="8" customFormat="1" ht="14.25">
      <c r="A58" s="59"/>
      <c r="B58" s="177" t="s">
        <v>297</v>
      </c>
      <c r="C58" s="32"/>
      <c r="D58" s="32"/>
      <c r="E58" s="32"/>
      <c r="F58" s="32"/>
      <c r="G58" s="32"/>
      <c r="I58" s="135"/>
      <c r="J58" s="53">
        <f t="shared" si="4"/>
        <v>0</v>
      </c>
      <c r="K58" s="58"/>
      <c r="L58" s="30"/>
      <c r="M58" s="30"/>
      <c r="N58" s="30"/>
    </row>
    <row r="59" spans="1:14" s="8" customFormat="1" ht="14.25">
      <c r="A59" s="59"/>
      <c r="B59" s="177" t="s">
        <v>298</v>
      </c>
      <c r="C59" s="32"/>
      <c r="D59" s="32"/>
      <c r="E59" s="32"/>
      <c r="F59" s="32"/>
      <c r="G59" s="32"/>
      <c r="I59" s="135"/>
      <c r="J59" s="53">
        <f t="shared" si="4"/>
        <v>0</v>
      </c>
      <c r="K59" s="58"/>
      <c r="L59" s="30"/>
      <c r="M59" s="30"/>
      <c r="N59" s="30"/>
    </row>
    <row r="60" spans="1:14" s="8" customFormat="1" ht="14.25">
      <c r="A60" s="59"/>
      <c r="B60" s="177" t="s">
        <v>299</v>
      </c>
      <c r="C60" s="32"/>
      <c r="D60" s="32"/>
      <c r="E60" s="65"/>
      <c r="F60" s="53"/>
      <c r="G60" s="53"/>
      <c r="I60" s="135"/>
      <c r="J60" s="53">
        <f t="shared" si="4"/>
        <v>0</v>
      </c>
      <c r="K60" s="58"/>
      <c r="L60" s="30"/>
      <c r="M60" s="30"/>
      <c r="N60" s="30"/>
    </row>
    <row r="61" spans="1:14" s="8" customFormat="1" ht="14.25">
      <c r="A61" s="59"/>
      <c r="B61" s="177" t="s">
        <v>300</v>
      </c>
      <c r="C61" s="32"/>
      <c r="D61" s="32"/>
      <c r="E61" s="32"/>
      <c r="F61" s="32"/>
      <c r="G61" s="32"/>
      <c r="I61" s="135"/>
      <c r="J61" s="53">
        <f t="shared" si="4"/>
        <v>0</v>
      </c>
      <c r="K61" s="58"/>
      <c r="L61" s="30"/>
      <c r="M61" s="30"/>
      <c r="N61" s="30"/>
    </row>
    <row r="62" spans="1:14" s="8" customFormat="1" ht="14.25">
      <c r="A62" s="59"/>
      <c r="B62" s="178" t="s">
        <v>301</v>
      </c>
      <c r="C62" s="399"/>
      <c r="D62" s="316"/>
      <c r="E62" s="400"/>
      <c r="F62" s="400"/>
      <c r="G62" s="60"/>
      <c r="H62" s="47"/>
      <c r="I62" s="135"/>
      <c r="J62" s="130">
        <f t="shared" si="4"/>
        <v>0</v>
      </c>
      <c r="K62" s="58"/>
      <c r="L62" s="30"/>
      <c r="M62" s="30"/>
      <c r="N62" s="30"/>
    </row>
    <row r="63" spans="1:14" s="8" customFormat="1">
      <c r="A63" s="59"/>
      <c r="B63" s="179"/>
      <c r="C63" s="124"/>
      <c r="D63" s="124"/>
      <c r="E63" s="124"/>
      <c r="F63" s="124"/>
      <c r="G63" s="124"/>
      <c r="H63" s="121" t="s">
        <v>302</v>
      </c>
      <c r="I63" s="53">
        <f>SUM(I57:I62)</f>
        <v>0</v>
      </c>
      <c r="J63" s="53">
        <f>SUM(J57:J62)</f>
        <v>0</v>
      </c>
      <c r="K63" s="30"/>
      <c r="L63" s="30"/>
      <c r="M63" s="30"/>
      <c r="N63" s="30"/>
    </row>
    <row r="64" spans="1:14" s="8" customFormat="1" ht="14.25">
      <c r="A64" s="59"/>
      <c r="K64" s="30"/>
      <c r="L64" s="30"/>
      <c r="M64" s="30"/>
      <c r="N64" s="30"/>
    </row>
    <row r="65" spans="1:14" s="8" customFormat="1" ht="14.25">
      <c r="A65" s="59"/>
      <c r="B65" s="59"/>
      <c r="C65" s="12"/>
      <c r="D65" s="32"/>
      <c r="E65" s="32"/>
      <c r="F65" s="32"/>
      <c r="G65" s="32"/>
      <c r="H65" s="32"/>
      <c r="J65" s="48"/>
      <c r="K65" s="58"/>
      <c r="L65" s="58"/>
      <c r="M65" s="30"/>
      <c r="N65" s="30"/>
    </row>
    <row r="66" spans="1:14" s="8" customFormat="1">
      <c r="A66" s="59"/>
      <c r="B66" s="42" t="s">
        <v>303</v>
      </c>
      <c r="C66" s="688"/>
      <c r="D66" s="688"/>
      <c r="E66" s="688"/>
      <c r="F66" s="688"/>
      <c r="G66" s="688"/>
      <c r="H66" s="688"/>
      <c r="I66" s="61" t="s">
        <v>304</v>
      </c>
      <c r="J66" s="61" t="s">
        <v>305</v>
      </c>
      <c r="K66" s="58"/>
      <c r="N66" s="441"/>
    </row>
    <row r="67" spans="1:14" s="8" customFormat="1">
      <c r="A67" s="59"/>
      <c r="B67" s="176" t="s">
        <v>306</v>
      </c>
      <c r="C67" s="123"/>
      <c r="D67" s="125">
        <f>C28</f>
        <v>0</v>
      </c>
      <c r="E67" s="701" t="s">
        <v>307</v>
      </c>
      <c r="F67" s="702"/>
      <c r="G67" s="702"/>
      <c r="H67" s="702"/>
      <c r="I67" s="151">
        <f>J28</f>
        <v>0</v>
      </c>
      <c r="J67" s="151">
        <f>I67*12</f>
        <v>0</v>
      </c>
      <c r="K67" s="30"/>
    </row>
    <row r="68" spans="1:14" s="8" customFormat="1">
      <c r="A68" s="617"/>
      <c r="B68" s="618" t="s">
        <v>308</v>
      </c>
      <c r="C68" s="618"/>
      <c r="D68" s="401" t="e">
        <f>N28</f>
        <v>#REF!</v>
      </c>
      <c r="E68" s="62"/>
      <c r="F68" s="60"/>
      <c r="G68" s="60"/>
      <c r="H68" s="63" t="s">
        <v>309</v>
      </c>
      <c r="I68" s="130" t="str">
        <f>IFERROR(I67/_xlfn.SINGLE(Units),"-")</f>
        <v>-</v>
      </c>
      <c r="J68" s="130" t="str">
        <f>IFERROR(J67/_xlfn.SINGLE(Units),"-")</f>
        <v>-</v>
      </c>
      <c r="K68" s="30"/>
    </row>
    <row r="69" spans="1:14" s="8" customFormat="1" ht="15.75">
      <c r="A69" s="59"/>
      <c r="B69" s="402" t="s">
        <v>310</v>
      </c>
      <c r="C69" s="403"/>
      <c r="D69" s="404" t="e">
        <f>SUM(D68:D68)</f>
        <v>#REF!</v>
      </c>
      <c r="F69" s="32"/>
      <c r="K69" s="14"/>
    </row>
    <row r="70" spans="1:14" s="8" customFormat="1">
      <c r="A70" s="59"/>
      <c r="B70" s="11"/>
      <c r="C70"/>
      <c r="D70"/>
      <c r="E70"/>
      <c r="F70"/>
      <c r="G70"/>
      <c r="H70"/>
      <c r="I70"/>
      <c r="J70"/>
      <c r="K70" s="14"/>
    </row>
    <row r="71" spans="1:14" s="8" customFormat="1" ht="15.75">
      <c r="A71" s="59"/>
      <c r="B71" s="419" t="s">
        <v>311</v>
      </c>
      <c r="C71" s="47"/>
      <c r="D71" s="419"/>
      <c r="E71"/>
      <c r="F71"/>
      <c r="G71"/>
      <c r="H71"/>
      <c r="I71"/>
      <c r="J71"/>
      <c r="K71" s="14"/>
    </row>
    <row r="72" spans="1:14" s="41" customFormat="1" ht="15.75">
      <c r="A72" s="42"/>
      <c r="B72" s="8"/>
      <c r="C72" s="356" t="s">
        <v>312</v>
      </c>
      <c r="D72" s="356" t="s">
        <v>118</v>
      </c>
      <c r="E72"/>
      <c r="F72"/>
      <c r="G72"/>
      <c r="H72"/>
      <c r="I72"/>
      <c r="J72"/>
      <c r="K72" s="14"/>
    </row>
    <row r="73" spans="1:14" s="8" customFormat="1" ht="15.75">
      <c r="A73" s="59"/>
      <c r="C73" s="414" t="s">
        <v>313</v>
      </c>
      <c r="D73" s="415" cm="1">
        <f t="array" ref="D73">SUMPRODUCT((D15:D27="0")*(C15:C27))</f>
        <v>0</v>
      </c>
      <c r="E73"/>
      <c r="F73"/>
      <c r="G73"/>
      <c r="H73"/>
      <c r="I73"/>
      <c r="J73"/>
      <c r="K73" s="14"/>
      <c r="L73" s="14"/>
      <c r="M73" s="14"/>
      <c r="N73" s="14"/>
    </row>
    <row r="74" spans="1:14" s="8" customFormat="1">
      <c r="A74" s="59"/>
      <c r="C74" s="414" t="s">
        <v>314</v>
      </c>
      <c r="D74" s="415" cm="1">
        <f t="array" ref="D74">SUMPRODUCT((D15:D27="1")*(C15:C27))</f>
        <v>0</v>
      </c>
      <c r="E74"/>
      <c r="F74"/>
      <c r="G74"/>
      <c r="H74"/>
      <c r="I74"/>
      <c r="J74"/>
      <c r="K74" s="14"/>
      <c r="L74" s="14"/>
      <c r="M74" s="14"/>
      <c r="N74" s="14"/>
    </row>
    <row r="75" spans="1:14" s="8" customFormat="1">
      <c r="A75" s="59"/>
      <c r="C75" s="414" t="s">
        <v>315</v>
      </c>
      <c r="D75" s="415" cm="1">
        <f t="array" ref="D75">SUMPRODUCT((D15:D27="2")*(C15:C27))</f>
        <v>0</v>
      </c>
      <c r="E75"/>
      <c r="F75"/>
      <c r="G75"/>
      <c r="H75"/>
      <c r="I75"/>
      <c r="J75"/>
      <c r="K75" s="14"/>
      <c r="L75" s="14"/>
      <c r="M75" s="14"/>
      <c r="N75" s="14"/>
    </row>
    <row r="76" spans="1:14" s="8" customFormat="1">
      <c r="A76" s="59"/>
      <c r="C76" s="414" t="s">
        <v>316</v>
      </c>
      <c r="D76" s="415" cm="1">
        <f t="array" ref="D76">SUMPRODUCT((D15:D27="3")*(C15:C27))</f>
        <v>0</v>
      </c>
      <c r="E76"/>
      <c r="F76"/>
      <c r="G76"/>
      <c r="H76"/>
      <c r="I76"/>
      <c r="J76"/>
      <c r="K76" s="14"/>
      <c r="L76" s="14"/>
      <c r="M76" s="14"/>
      <c r="N76" s="14"/>
    </row>
    <row r="77" spans="1:14" s="8" customFormat="1">
      <c r="A77" s="59"/>
      <c r="C77" s="414" t="s">
        <v>317</v>
      </c>
      <c r="D77" s="416" cm="1">
        <f t="array" ref="D77">SUMPRODUCT((D15:D27="4")*(C15:C27))</f>
        <v>0</v>
      </c>
      <c r="E77"/>
      <c r="F77"/>
      <c r="G77"/>
      <c r="H77"/>
      <c r="I77"/>
      <c r="J77"/>
      <c r="K77" s="14"/>
      <c r="L77" s="14"/>
      <c r="M77" s="14"/>
      <c r="N77" s="14"/>
    </row>
  </sheetData>
  <protectedRanges>
    <protectedRange password="DDF4" sqref="N15:N27" name="Range1_1_1_1"/>
  </protectedRanges>
  <mergeCells count="39">
    <mergeCell ref="T7:U7"/>
    <mergeCell ref="T8:U8"/>
    <mergeCell ref="Q4:R4"/>
    <mergeCell ref="Q5:R5"/>
    <mergeCell ref="Q6:R6"/>
    <mergeCell ref="Q7:R7"/>
    <mergeCell ref="Q8:R8"/>
    <mergeCell ref="E67:H67"/>
    <mergeCell ref="H7:J7"/>
    <mergeCell ref="E4:F4"/>
    <mergeCell ref="E5:F5"/>
    <mergeCell ref="B9:C9"/>
    <mergeCell ref="B10:C10"/>
    <mergeCell ref="D57:E57"/>
    <mergeCell ref="D56:H56"/>
    <mergeCell ref="I35:I36"/>
    <mergeCell ref="H6:J6"/>
    <mergeCell ref="C35:E35"/>
    <mergeCell ref="T1:U1"/>
    <mergeCell ref="T2:U2"/>
    <mergeCell ref="D9:F9"/>
    <mergeCell ref="D10:F10"/>
    <mergeCell ref="O4:P4"/>
    <mergeCell ref="O5:P5"/>
    <mergeCell ref="O6:P6"/>
    <mergeCell ref="O7:P7"/>
    <mergeCell ref="E6:F6"/>
    <mergeCell ref="E7:F7"/>
    <mergeCell ref="H4:J4"/>
    <mergeCell ref="H5:J5"/>
    <mergeCell ref="T3:U3"/>
    <mergeCell ref="T4:U4"/>
    <mergeCell ref="T5:U5"/>
    <mergeCell ref="T6:U6"/>
    <mergeCell ref="Q1:R1"/>
    <mergeCell ref="Q2:R2"/>
    <mergeCell ref="C66:H66"/>
    <mergeCell ref="Q3:R3"/>
    <mergeCell ref="L35:P35"/>
  </mergeCells>
  <phoneticPr fontId="14" type="noConversion"/>
  <conditionalFormatting sqref="C14:C28">
    <cfRule type="expression" dxfId="2" priority="100" stopIfTrue="1">
      <formula>#REF!&lt;#REF!</formula>
    </cfRule>
  </conditionalFormatting>
  <conditionalFormatting sqref="E14:F28">
    <cfRule type="expression" dxfId="1" priority="98" stopIfTrue="1">
      <formula>#REF!&lt;#REF!</formula>
    </cfRule>
  </conditionalFormatting>
  <dataValidations count="10">
    <dataValidation type="list" allowBlank="1" showInputMessage="1" showErrorMessage="1" sqref="I49:I50 I37:I47" xr:uid="{7FBA95D5-2B30-473B-B845-CE569542A81E}">
      <formula1>"Tenant, Owner"</formula1>
    </dataValidation>
    <dataValidation type="list" allowBlank="1" showInputMessage="1" showErrorMessage="1" sqref="E311:E65499" xr:uid="{9C78E606-467E-4D1E-B3A1-0F49795CAAE1}">
      <formula1>"Tenant; Owner"</formula1>
    </dataValidation>
    <dataValidation type="list" allowBlank="1" showInputMessage="1" showErrorMessage="1" sqref="K4:K7 D4:D7 G4:G7" xr:uid="{BA036052-AC2B-4FC2-BE69-0F7A5239D85B}">
      <formula1>"Yes, No"</formula1>
    </dataValidation>
    <dataValidation type="list" allowBlank="1" showInputMessage="1" showErrorMessage="1" sqref="J8:L8" xr:uid="{E5ABF414-51FF-4011-80DE-1DC1FBDCE154}">
      <formula1>"Single Family Detached, Two-Family, Townhouse/Rowhouse, Three-Family, Four-Family, Multi-Story w/Elevator, Other"</formula1>
    </dataValidation>
    <dataValidation type="list" allowBlank="1" showInputMessage="1" showErrorMessage="1" sqref="D10:D11" xr:uid="{8E6E5914-D191-4267-9318-1C3D70AF66EA}">
      <formula1>"Central Forced Air, Window Units, None Provided, Other"</formula1>
    </dataValidation>
    <dataValidation type="list" allowBlank="1" showInputMessage="1" showErrorMessage="1" sqref="D9" xr:uid="{F5C872EB-8DFB-4BAE-8C4A-B9952F466E08}">
      <formula1>"Forced Air/Heat Pump, Electric Baseboard, Geothermal, Radiator (hot water), Other"</formula1>
    </dataValidation>
    <dataValidation type="list" showInputMessage="1" showErrorMessage="1" sqref="B15:B27" xr:uid="{C6A044AC-8D6A-42AB-ADCB-E4E82AB301DD}">
      <formula1>"30% AMI,50% AMI,60% AMI,80% AMI,Market Rate"</formula1>
    </dataValidation>
    <dataValidation allowBlank="1" showInputMessage="1" showErrorMessage="1" sqref="E36:E54" xr:uid="{74E309F4-1F3E-4FCE-9DF5-BF285AD4442B}"/>
    <dataValidation type="list" allowBlank="1" showInputMessage="1" showErrorMessage="1" sqref="K15:K27" xr:uid="{C33ECBAD-FA83-4E15-86B2-BE3D36E20699}">
      <formula1>"Yes,No"</formula1>
    </dataValidation>
    <dataValidation type="list" allowBlank="1" showInputMessage="1" showErrorMessage="1" sqref="D15:D27" xr:uid="{E04518BA-932D-47BC-8C61-FCE44E36C2F5}">
      <formula1>"0,1,2,3,4,5,6,7"</formula1>
    </dataValidation>
  </dataValidations>
  <printOptions horizontalCentered="1"/>
  <pageMargins left="0.5" right="0.5" top="0.67" bottom="0.5" header="0.72" footer="0.25"/>
  <pageSetup scale="63" fitToHeight="2" orientation="landscape" r:id="rId1"/>
  <headerFooter alignWithMargins="0">
    <oddFooter>&amp;L&amp;10&amp;F
&amp;A&amp;R&amp;10Louisville Metro Government
Page &amp;P of &amp;N</oddFooter>
  </headerFooter>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fitToPage="1"/>
  </sheetPr>
  <dimension ref="A1:G46"/>
  <sheetViews>
    <sheetView showGridLines="0" topLeftCell="A28" zoomScale="110" zoomScaleNormal="110" workbookViewId="0">
      <selection activeCell="D46" sqref="D46"/>
    </sheetView>
  </sheetViews>
  <sheetFormatPr defaultColWidth="8.88671875" defaultRowHeight="15"/>
  <cols>
    <col min="1" max="1" width="2.88671875" customWidth="1"/>
    <col min="2" max="2" width="38.44140625" customWidth="1"/>
    <col min="3" max="4" width="14.88671875" customWidth="1"/>
    <col min="5" max="5" width="2.77734375" customWidth="1"/>
    <col min="6" max="6" width="9.5546875" bestFit="1" customWidth="1"/>
    <col min="7" max="7" width="8.5546875" customWidth="1"/>
  </cols>
  <sheetData>
    <row r="1" spans="1:7" ht="20.25">
      <c r="A1" s="722" t="s">
        <v>318</v>
      </c>
      <c r="B1" s="722"/>
      <c r="C1" s="722"/>
      <c r="D1" s="722"/>
      <c r="E1" s="722"/>
      <c r="F1" s="722"/>
      <c r="G1" s="407"/>
    </row>
    <row r="2" spans="1:7" ht="15" customHeight="1">
      <c r="A2" s="450" t="s">
        <v>319</v>
      </c>
      <c r="B2" s="451"/>
      <c r="C2" s="451"/>
      <c r="D2" s="451"/>
      <c r="E2" s="451"/>
      <c r="F2" s="451"/>
      <c r="G2" s="451"/>
    </row>
    <row r="3" spans="1:7" s="8" customFormat="1" ht="25.5" customHeight="1">
      <c r="B3" s="155" t="s">
        <v>60</v>
      </c>
      <c r="C3" s="125" t="s">
        <v>320</v>
      </c>
      <c r="D3" s="125" t="s">
        <v>124</v>
      </c>
      <c r="F3" s="421" t="s">
        <v>141</v>
      </c>
      <c r="G3" s="125" t="s">
        <v>321</v>
      </c>
    </row>
    <row r="4" spans="1:7" s="8" customFormat="1" ht="14.25">
      <c r="B4" s="67" t="s">
        <v>322</v>
      </c>
      <c r="C4" s="68"/>
      <c r="D4" s="69">
        <f t="shared" ref="D4:D16" si="0">IFERROR(C4/_xlfn.SINGLE(Units),0)</f>
        <v>0</v>
      </c>
      <c r="E4" s="70"/>
      <c r="F4" s="71">
        <f t="shared" ref="F4:F10" si="1">IF(ISERROR(C4/TotalOperating),0,C4/TotalOperating)</f>
        <v>0</v>
      </c>
    </row>
    <row r="5" spans="1:7" s="8" customFormat="1" ht="14.25">
      <c r="B5" s="72" t="s">
        <v>323</v>
      </c>
      <c r="C5" s="73"/>
      <c r="D5" s="69">
        <f t="shared" si="0"/>
        <v>0</v>
      </c>
      <c r="E5" s="70"/>
      <c r="F5" s="74">
        <f t="shared" si="1"/>
        <v>0</v>
      </c>
    </row>
    <row r="6" spans="1:7" s="8" customFormat="1" ht="14.25">
      <c r="B6" s="72" t="s">
        <v>324</v>
      </c>
      <c r="C6" s="73">
        <v>0</v>
      </c>
      <c r="D6" s="69">
        <f t="shared" si="0"/>
        <v>0</v>
      </c>
      <c r="E6" s="70"/>
      <c r="F6" s="74">
        <f t="shared" si="1"/>
        <v>0</v>
      </c>
    </row>
    <row r="7" spans="1:7" s="8" customFormat="1" ht="14.25">
      <c r="B7" s="72" t="s">
        <v>325</v>
      </c>
      <c r="C7" s="73">
        <v>0</v>
      </c>
      <c r="D7" s="69">
        <f t="shared" si="0"/>
        <v>0</v>
      </c>
      <c r="E7" s="70"/>
      <c r="F7" s="74">
        <f t="shared" si="1"/>
        <v>0</v>
      </c>
    </row>
    <row r="8" spans="1:7" s="8" customFormat="1" ht="14.25">
      <c r="B8" s="72" t="s">
        <v>233</v>
      </c>
      <c r="C8" s="73"/>
      <c r="D8" s="69">
        <f t="shared" si="0"/>
        <v>0</v>
      </c>
      <c r="E8" s="70"/>
      <c r="F8" s="74">
        <f t="shared" si="1"/>
        <v>0</v>
      </c>
    </row>
    <row r="9" spans="1:7" s="8" customFormat="1" ht="14.25">
      <c r="B9" s="72" t="s">
        <v>326</v>
      </c>
      <c r="C9" s="73"/>
      <c r="D9" s="69">
        <f t="shared" si="0"/>
        <v>0</v>
      </c>
      <c r="E9" s="70"/>
      <c r="F9" s="74">
        <f t="shared" si="1"/>
        <v>0</v>
      </c>
    </row>
    <row r="10" spans="1:7" s="8" customFormat="1" ht="14.25">
      <c r="B10" s="72" t="s">
        <v>70</v>
      </c>
      <c r="C10" s="73">
        <v>0</v>
      </c>
      <c r="D10" s="69">
        <f t="shared" si="0"/>
        <v>0</v>
      </c>
      <c r="E10" s="70"/>
      <c r="F10" s="74">
        <f t="shared" si="1"/>
        <v>0</v>
      </c>
      <c r="G10" s="74">
        <f>IFERROR(C10/'5)Operating Proforma'!E11,0)</f>
        <v>0</v>
      </c>
    </row>
    <row r="11" spans="1:7" s="8" customFormat="1" ht="14.25">
      <c r="B11" s="72" t="s">
        <v>327</v>
      </c>
      <c r="C11" s="73"/>
      <c r="D11" s="69">
        <f t="shared" si="0"/>
        <v>0</v>
      </c>
      <c r="E11" s="75"/>
      <c r="F11" s="76">
        <f t="shared" ref="F11:F16" si="2">IF(ISERROR(C11/TotalOperating),0,C11/TotalOperating)</f>
        <v>0</v>
      </c>
      <c r="G11" s="30"/>
    </row>
    <row r="12" spans="1:7" s="8" customFormat="1" ht="14.25">
      <c r="B12" s="72" t="s">
        <v>328</v>
      </c>
      <c r="C12" s="73"/>
      <c r="D12" s="69">
        <f t="shared" si="0"/>
        <v>0</v>
      </c>
      <c r="E12" s="70"/>
      <c r="F12" s="74">
        <f t="shared" si="2"/>
        <v>0</v>
      </c>
    </row>
    <row r="13" spans="1:7" s="8" customFormat="1" ht="14.25">
      <c r="B13" s="72" t="s">
        <v>329</v>
      </c>
      <c r="C13" s="73"/>
      <c r="D13" s="69">
        <f t="shared" si="0"/>
        <v>0</v>
      </c>
      <c r="E13" s="70"/>
      <c r="F13" s="74">
        <f t="shared" si="2"/>
        <v>0</v>
      </c>
    </row>
    <row r="14" spans="1:7" s="8" customFormat="1" ht="14.25">
      <c r="B14" s="72" t="s">
        <v>330</v>
      </c>
      <c r="C14" s="73"/>
      <c r="D14" s="69">
        <f t="shared" si="0"/>
        <v>0</v>
      </c>
      <c r="E14" s="70"/>
      <c r="F14" s="74">
        <f t="shared" si="2"/>
        <v>0</v>
      </c>
    </row>
    <row r="15" spans="1:7" s="8" customFormat="1" thickBot="1">
      <c r="B15" s="77" t="s">
        <v>201</v>
      </c>
      <c r="C15" s="78"/>
      <c r="D15" s="69">
        <f t="shared" si="0"/>
        <v>0</v>
      </c>
      <c r="E15" s="70"/>
      <c r="F15" s="79">
        <f t="shared" si="2"/>
        <v>0</v>
      </c>
    </row>
    <row r="16" spans="1:7" s="8" customFormat="1">
      <c r="B16" s="80" t="s">
        <v>331</v>
      </c>
      <c r="C16" s="81">
        <f>SUM(C4:C15)</f>
        <v>0</v>
      </c>
      <c r="D16" s="82">
        <f t="shared" si="0"/>
        <v>0</v>
      </c>
      <c r="E16" s="70"/>
      <c r="F16" s="83">
        <f t="shared" si="2"/>
        <v>0</v>
      </c>
    </row>
    <row r="17" spans="2:6" s="8" customFormat="1" ht="30" customHeight="1">
      <c r="B17" s="155" t="s">
        <v>62</v>
      </c>
      <c r="C17" s="84"/>
      <c r="D17" s="84"/>
      <c r="E17" s="70"/>
      <c r="F17" s="74"/>
    </row>
    <row r="18" spans="2:6" s="8" customFormat="1" ht="14.25">
      <c r="B18" s="67" t="s">
        <v>332</v>
      </c>
      <c r="C18" s="68"/>
      <c r="D18" s="69">
        <f t="shared" ref="D18:D26" si="3">IFERROR(C18/_xlfn.SINGLE(Units),0)</f>
        <v>0</v>
      </c>
      <c r="E18" s="70"/>
      <c r="F18" s="71">
        <f t="shared" ref="F18:F26" si="4">IF(ISERROR(C18/TotalOperating),0,C18/TotalOperating)</f>
        <v>0</v>
      </c>
    </row>
    <row r="19" spans="2:6" s="8" customFormat="1" ht="14.25">
      <c r="B19" s="72" t="s">
        <v>333</v>
      </c>
      <c r="C19" s="73"/>
      <c r="D19" s="69">
        <f t="shared" si="3"/>
        <v>0</v>
      </c>
      <c r="E19" s="70"/>
      <c r="F19" s="74">
        <f t="shared" si="4"/>
        <v>0</v>
      </c>
    </row>
    <row r="20" spans="2:6" s="8" customFormat="1" ht="14.25">
      <c r="B20" s="72" t="s">
        <v>334</v>
      </c>
      <c r="C20" s="73"/>
      <c r="D20" s="69">
        <f t="shared" si="3"/>
        <v>0</v>
      </c>
      <c r="E20" s="70"/>
      <c r="F20" s="74">
        <f t="shared" si="4"/>
        <v>0</v>
      </c>
    </row>
    <row r="21" spans="2:6" s="8" customFormat="1" ht="14.25">
      <c r="B21" s="72" t="s">
        <v>335</v>
      </c>
      <c r="C21" s="73">
        <v>0</v>
      </c>
      <c r="D21" s="69">
        <f t="shared" si="3"/>
        <v>0</v>
      </c>
      <c r="E21" s="70"/>
      <c r="F21" s="74">
        <f t="shared" si="4"/>
        <v>0</v>
      </c>
    </row>
    <row r="22" spans="2:6" s="8" customFormat="1" ht="14.25">
      <c r="B22" s="72" t="s">
        <v>336</v>
      </c>
      <c r="C22" s="73"/>
      <c r="D22" s="69">
        <f t="shared" si="3"/>
        <v>0</v>
      </c>
      <c r="E22" s="70"/>
      <c r="F22" s="74">
        <f t="shared" si="4"/>
        <v>0</v>
      </c>
    </row>
    <row r="23" spans="2:6" s="8" customFormat="1" ht="14.25">
      <c r="B23" s="72" t="s">
        <v>337</v>
      </c>
      <c r="C23" s="73"/>
      <c r="D23" s="69">
        <f t="shared" si="3"/>
        <v>0</v>
      </c>
      <c r="E23" s="70"/>
      <c r="F23" s="74">
        <f t="shared" si="4"/>
        <v>0</v>
      </c>
    </row>
    <row r="24" spans="2:6" s="8" customFormat="1" ht="14.25">
      <c r="B24" s="72" t="s">
        <v>338</v>
      </c>
      <c r="C24" s="73"/>
      <c r="D24" s="69">
        <f t="shared" si="3"/>
        <v>0</v>
      </c>
      <c r="E24" s="70"/>
      <c r="F24" s="74">
        <f t="shared" si="4"/>
        <v>0</v>
      </c>
    </row>
    <row r="25" spans="2:6" s="8" customFormat="1" thickBot="1">
      <c r="B25" s="77" t="s">
        <v>201</v>
      </c>
      <c r="C25" s="78"/>
      <c r="D25" s="69">
        <f t="shared" si="3"/>
        <v>0</v>
      </c>
      <c r="E25" s="70"/>
      <c r="F25" s="79">
        <f t="shared" si="4"/>
        <v>0</v>
      </c>
    </row>
    <row r="26" spans="2:6" s="8" customFormat="1">
      <c r="B26" s="80" t="s">
        <v>339</v>
      </c>
      <c r="C26" s="81">
        <f>SUM(C18:C25)</f>
        <v>0</v>
      </c>
      <c r="D26" s="82">
        <f t="shared" si="3"/>
        <v>0</v>
      </c>
      <c r="E26" s="70"/>
      <c r="F26" s="83">
        <f t="shared" si="4"/>
        <v>0</v>
      </c>
    </row>
    <row r="27" spans="2:6" s="8" customFormat="1" ht="30" customHeight="1">
      <c r="B27" s="155" t="s">
        <v>340</v>
      </c>
      <c r="C27" s="84"/>
      <c r="D27" s="84"/>
      <c r="E27" s="70"/>
      <c r="F27" s="74"/>
    </row>
    <row r="28" spans="2:6" s="8" customFormat="1" ht="14.25">
      <c r="B28" s="67" t="s">
        <v>341</v>
      </c>
      <c r="C28" s="68"/>
      <c r="D28" s="69">
        <f t="shared" ref="D28:D33" si="5">IFERROR(C28/_xlfn.SINGLE(Units),0)</f>
        <v>0</v>
      </c>
      <c r="E28" s="70"/>
      <c r="F28" s="71">
        <f t="shared" ref="F28:F33" si="6">IF(ISERROR(C28/TotalOperating),0,C28/TotalOperating)</f>
        <v>0</v>
      </c>
    </row>
    <row r="29" spans="2:6" s="8" customFormat="1" ht="14.25">
      <c r="B29" s="72" t="s">
        <v>342</v>
      </c>
      <c r="C29" s="68"/>
      <c r="D29" s="69">
        <f t="shared" si="5"/>
        <v>0</v>
      </c>
      <c r="E29" s="70"/>
      <c r="F29" s="74">
        <f t="shared" si="6"/>
        <v>0</v>
      </c>
    </row>
    <row r="30" spans="2:6" s="8" customFormat="1" ht="14.25">
      <c r="B30" s="72" t="s">
        <v>291</v>
      </c>
      <c r="C30" s="68">
        <v>0</v>
      </c>
      <c r="D30" s="69">
        <f t="shared" si="5"/>
        <v>0</v>
      </c>
      <c r="E30" s="70"/>
      <c r="F30" s="74">
        <f t="shared" si="6"/>
        <v>0</v>
      </c>
    </row>
    <row r="31" spans="2:6" s="8" customFormat="1" ht="14.25">
      <c r="B31" s="72" t="s">
        <v>290</v>
      </c>
      <c r="C31" s="68"/>
      <c r="D31" s="69">
        <f t="shared" si="5"/>
        <v>0</v>
      </c>
      <c r="E31" s="70"/>
      <c r="F31" s="74">
        <f t="shared" si="6"/>
        <v>0</v>
      </c>
    </row>
    <row r="32" spans="2:6" s="8" customFormat="1" ht="14.25">
      <c r="B32" s="77" t="s">
        <v>201</v>
      </c>
      <c r="C32" s="78"/>
      <c r="D32" s="69">
        <f t="shared" si="5"/>
        <v>0</v>
      </c>
      <c r="E32" s="70"/>
      <c r="F32" s="79">
        <f t="shared" si="6"/>
        <v>0</v>
      </c>
    </row>
    <row r="33" spans="2:6" s="8" customFormat="1">
      <c r="B33" s="80" t="s">
        <v>343</v>
      </c>
      <c r="C33" s="81">
        <f>SUM(C28:C32)</f>
        <v>0</v>
      </c>
      <c r="D33" s="82">
        <f t="shared" si="5"/>
        <v>0</v>
      </c>
      <c r="E33" s="70"/>
      <c r="F33" s="83">
        <f t="shared" si="6"/>
        <v>0</v>
      </c>
    </row>
    <row r="34" spans="2:6" s="8" customFormat="1" ht="30" customHeight="1">
      <c r="B34" s="155" t="s">
        <v>64</v>
      </c>
      <c r="C34" s="84"/>
      <c r="D34" s="84"/>
      <c r="E34" s="70"/>
      <c r="F34" s="74"/>
    </row>
    <row r="35" spans="2:6" s="8" customFormat="1" ht="14.25">
      <c r="B35" s="85" t="s">
        <v>344</v>
      </c>
      <c r="C35" s="68"/>
      <c r="D35" s="69">
        <f t="shared" ref="D35:D41" si="7">IFERROR(C35/_xlfn.SINGLE(Units),0)</f>
        <v>0</v>
      </c>
      <c r="E35" s="70"/>
      <c r="F35" s="71">
        <f t="shared" ref="F35:F41" si="8">IF(ISERROR(C35/TotalOperating),0,C35/TotalOperating)</f>
        <v>0</v>
      </c>
    </row>
    <row r="36" spans="2:6" s="8" customFormat="1" ht="14.25">
      <c r="B36" s="85" t="s">
        <v>345</v>
      </c>
      <c r="C36" s="68"/>
      <c r="D36" s="69">
        <f t="shared" si="7"/>
        <v>0</v>
      </c>
      <c r="E36" s="70"/>
      <c r="F36" s="74">
        <f>IF(ISERROR(C36/TotalOperating),0,C36/TotalOperating)</f>
        <v>0</v>
      </c>
    </row>
    <row r="37" spans="2:6" s="8" customFormat="1" ht="14.25">
      <c r="B37" s="86" t="s">
        <v>346</v>
      </c>
      <c r="C37" s="73"/>
      <c r="D37" s="69">
        <f t="shared" si="7"/>
        <v>0</v>
      </c>
      <c r="E37" s="70"/>
      <c r="F37" s="74">
        <f t="shared" si="8"/>
        <v>0</v>
      </c>
    </row>
    <row r="38" spans="2:6" s="8" customFormat="1" ht="14.25">
      <c r="B38" s="86" t="s">
        <v>347</v>
      </c>
      <c r="C38" s="73">
        <v>0</v>
      </c>
      <c r="D38" s="69">
        <f t="shared" si="7"/>
        <v>0</v>
      </c>
      <c r="E38" s="70"/>
      <c r="F38" s="74">
        <f t="shared" si="8"/>
        <v>0</v>
      </c>
    </row>
    <row r="39" spans="2:6" s="8" customFormat="1" ht="14.25">
      <c r="B39" s="86" t="s">
        <v>348</v>
      </c>
      <c r="C39" s="73"/>
      <c r="D39" s="69">
        <f t="shared" si="7"/>
        <v>0</v>
      </c>
      <c r="E39" s="70"/>
      <c r="F39" s="74">
        <f t="shared" si="8"/>
        <v>0</v>
      </c>
    </row>
    <row r="40" spans="2:6" s="8" customFormat="1" thickBot="1">
      <c r="B40" s="77" t="s">
        <v>349</v>
      </c>
      <c r="C40" s="73"/>
      <c r="D40" s="69">
        <f t="shared" si="7"/>
        <v>0</v>
      </c>
      <c r="E40" s="70"/>
      <c r="F40" s="79">
        <f t="shared" si="8"/>
        <v>0</v>
      </c>
    </row>
    <row r="41" spans="2:6" s="8" customFormat="1">
      <c r="B41" s="80" t="s">
        <v>350</v>
      </c>
      <c r="C41" s="81">
        <f>SUM(C35:C40)</f>
        <v>0</v>
      </c>
      <c r="D41" s="82">
        <f t="shared" si="7"/>
        <v>0</v>
      </c>
      <c r="E41" s="70"/>
      <c r="F41" s="83">
        <f t="shared" si="8"/>
        <v>0</v>
      </c>
    </row>
    <row r="42" spans="2:6" s="8" customFormat="1" ht="20.25" customHeight="1" thickBot="1">
      <c r="B42" s="87"/>
      <c r="C42" s="88"/>
      <c r="D42" s="88"/>
      <c r="E42" s="70"/>
      <c r="F42" s="89"/>
    </row>
    <row r="43" spans="2:6" s="185" customFormat="1" ht="26.25" customHeight="1" thickBot="1">
      <c r="B43" s="186" t="s">
        <v>351</v>
      </c>
      <c r="C43" s="187">
        <f>SUM(C41+C33+C26+C16)</f>
        <v>0</v>
      </c>
      <c r="D43" s="187">
        <f>IFERROR(C43/_xlfn.SINGLE(Units),0)</f>
        <v>0</v>
      </c>
      <c r="E43" s="188"/>
      <c r="F43" s="189">
        <f>IF(ISERROR(C43/TotalOperating),0,C43/TotalOperating)</f>
        <v>0</v>
      </c>
    </row>
    <row r="44" spans="2:6" s="185" customFormat="1" ht="11.25" customHeight="1">
      <c r="B44" s="190"/>
      <c r="C44" s="191"/>
      <c r="D44" s="191"/>
      <c r="E44" s="188"/>
      <c r="F44" s="192"/>
    </row>
    <row r="45" spans="2:6" s="193" customFormat="1" ht="20.25" customHeight="1">
      <c r="B45" s="194" t="s">
        <v>352</v>
      </c>
      <c r="C45" s="195">
        <f>D45*_xlfn.SINGLE(Units)</f>
        <v>0</v>
      </c>
      <c r="D45" s="195">
        <f>MAX('0)UnderwritingCriteria'!H15:H15)</f>
        <v>325</v>
      </c>
      <c r="F45" s="196"/>
    </row>
    <row r="46" spans="2:6" s="193" customFormat="1" ht="20.25" customHeight="1">
      <c r="B46" s="194"/>
      <c r="C46" s="195"/>
      <c r="D46" s="643" t="s">
        <v>353</v>
      </c>
      <c r="F46" s="196"/>
    </row>
  </sheetData>
  <mergeCells count="1">
    <mergeCell ref="A1:F1"/>
  </mergeCells>
  <phoneticPr fontId="0" type="noConversion"/>
  <printOptions horizontalCentered="1"/>
  <pageMargins left="0.56999999999999995" right="0.25" top="0.5" bottom="0.75" header="0.25" footer="0.25"/>
  <pageSetup scale="77" orientation="portrait" horizontalDpi="300" r:id="rId1"/>
  <headerFooter alignWithMargins="0">
    <oddFooter>&amp;L&amp;9&amp;F
&amp;A&amp;R&amp;9Louisville Metro Government
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I81"/>
  <sheetViews>
    <sheetView showGridLines="0" zoomScaleNormal="100" zoomScaleSheetLayoutView="50" workbookViewId="0">
      <pane xSplit="4" ySplit="5" topLeftCell="E40" activePane="bottomRight" state="frozen"/>
      <selection pane="topRight" sqref="A1:XFD1048576"/>
      <selection pane="bottomLeft" sqref="A1:XFD1048576"/>
      <selection pane="bottomRight" activeCell="E53" sqref="E53"/>
    </sheetView>
  </sheetViews>
  <sheetFormatPr defaultColWidth="9.77734375" defaultRowHeight="15"/>
  <cols>
    <col min="1" max="1" width="1.6640625" customWidth="1"/>
    <col min="2" max="2" width="22.5546875" customWidth="1"/>
    <col min="3" max="4" width="7.33203125" customWidth="1"/>
    <col min="5" max="9" width="10.77734375" customWidth="1"/>
    <col min="10" max="10" width="6.33203125" customWidth="1"/>
    <col min="12" max="12" width="8.6640625" customWidth="1"/>
    <col min="13" max="13" width="11.5546875" customWidth="1"/>
    <col min="14" max="14" width="10.77734375" customWidth="1"/>
    <col min="15" max="15" width="10.33203125" customWidth="1"/>
    <col min="16" max="16" width="10" customWidth="1"/>
    <col min="22" max="22" width="13" bestFit="1" customWidth="1"/>
    <col min="33" max="33" width="9.77734375" customWidth="1"/>
    <col min="34" max="34" width="15.6640625" customWidth="1"/>
    <col min="35" max="35" width="21.88671875" bestFit="1" customWidth="1"/>
    <col min="36" max="36" width="17.88671875" bestFit="1" customWidth="1"/>
  </cols>
  <sheetData>
    <row r="1" spans="1:9" ht="23.25" customHeight="1">
      <c r="A1" s="452" t="s">
        <v>354</v>
      </c>
      <c r="B1" s="453"/>
      <c r="C1" s="453"/>
      <c r="D1" s="453"/>
      <c r="E1" s="503"/>
      <c r="F1" s="730"/>
      <c r="G1" s="730"/>
      <c r="H1" s="730"/>
      <c r="I1" s="95"/>
    </row>
    <row r="2" spans="1:9" ht="24.75" customHeight="1">
      <c r="C2" s="96"/>
      <c r="D2" s="96"/>
      <c r="E2" s="505"/>
      <c r="F2" s="506"/>
      <c r="G2" s="507"/>
      <c r="H2" s="508"/>
      <c r="I2" s="508"/>
    </row>
    <row r="3" spans="1:9" s="29" customFormat="1" ht="21.6" customHeight="1">
      <c r="A3" s="10"/>
      <c r="B3" s="509"/>
      <c r="C3" s="733"/>
      <c r="D3" s="733"/>
      <c r="E3" s="733"/>
      <c r="F3" s="10"/>
      <c r="G3" s="10"/>
      <c r="H3" s="10"/>
      <c r="I3" s="10"/>
    </row>
    <row r="4" spans="1:9" s="29" customFormat="1" ht="15" customHeight="1">
      <c r="A4" s="10"/>
      <c r="B4" s="237"/>
      <c r="C4" s="237"/>
      <c r="D4" s="237"/>
      <c r="E4" s="238" t="s">
        <v>355</v>
      </c>
      <c r="F4" s="238" t="s">
        <v>355</v>
      </c>
      <c r="G4" s="238" t="s">
        <v>355</v>
      </c>
      <c r="H4" s="239" t="s">
        <v>355</v>
      </c>
      <c r="I4" s="238" t="s">
        <v>355</v>
      </c>
    </row>
    <row r="5" spans="1:9" s="29" customFormat="1" ht="15" customHeight="1">
      <c r="A5" s="10"/>
      <c r="B5" s="237"/>
      <c r="C5" s="731" t="s">
        <v>356</v>
      </c>
      <c r="D5" s="731"/>
      <c r="E5" s="240">
        <v>1</v>
      </c>
      <c r="F5" s="240">
        <f t="shared" ref="F5:I5" si="0">E5+1</f>
        <v>2</v>
      </c>
      <c r="G5" s="240">
        <f>F5+1</f>
        <v>3</v>
      </c>
      <c r="H5" s="241">
        <f t="shared" si="0"/>
        <v>4</v>
      </c>
      <c r="I5" s="240">
        <f t="shared" si="0"/>
        <v>5</v>
      </c>
    </row>
    <row r="6" spans="1:9" s="29" customFormat="1">
      <c r="A6" s="10"/>
      <c r="B6" s="276" t="s">
        <v>357</v>
      </c>
      <c r="C6" s="243"/>
      <c r="D6" s="243" t="s">
        <v>358</v>
      </c>
      <c r="E6" s="244"/>
      <c r="F6" s="245"/>
      <c r="G6" s="246"/>
      <c r="H6" s="245"/>
      <c r="I6" s="246"/>
    </row>
    <row r="7" spans="1:9" s="248" customFormat="1" ht="12.75">
      <c r="A7" s="491"/>
      <c r="B7" s="503" t="s">
        <v>359</v>
      </c>
      <c r="C7" s="247"/>
      <c r="D7" s="247">
        <f>'0)UnderwritingCriteria'!$D$8</f>
        <v>0.02</v>
      </c>
      <c r="E7" s="538">
        <f>'3) Income'!J67</f>
        <v>0</v>
      </c>
      <c r="F7" s="539">
        <f>E7*(1+$D$7)</f>
        <v>0</v>
      </c>
      <c r="G7" s="539">
        <f t="shared" ref="G7:I7" si="1">F7*(1+$D$7)</f>
        <v>0</v>
      </c>
      <c r="H7" s="539">
        <f t="shared" si="1"/>
        <v>0</v>
      </c>
      <c r="I7" s="539">
        <f t="shared" si="1"/>
        <v>0</v>
      </c>
    </row>
    <row r="8" spans="1:9" s="29" customFormat="1" ht="12.75">
      <c r="A8" s="10"/>
      <c r="B8" s="503" t="s">
        <v>360</v>
      </c>
      <c r="C8" s="247"/>
      <c r="D8" s="247">
        <f>'0)UnderwritingCriteria'!$D$6</f>
        <v>7.0000000000000007E-2</v>
      </c>
      <c r="E8" s="510">
        <f>IF(ISERROR(E7*$D$8),"",E7*$D$8)</f>
        <v>0</v>
      </c>
      <c r="F8" s="510">
        <f t="shared" ref="F8:I8" si="2">IF(ISERROR(F7*$D$8),"",F7*$D$8)</f>
        <v>0</v>
      </c>
      <c r="G8" s="510">
        <f t="shared" si="2"/>
        <v>0</v>
      </c>
      <c r="H8" s="510">
        <f t="shared" si="2"/>
        <v>0</v>
      </c>
      <c r="I8" s="510">
        <f t="shared" si="2"/>
        <v>0</v>
      </c>
    </row>
    <row r="9" spans="1:9" s="150" customFormat="1" ht="12.75">
      <c r="B9" s="249" t="s">
        <v>127</v>
      </c>
      <c r="C9" s="250"/>
      <c r="D9" s="250"/>
      <c r="E9" s="251">
        <f>E7-E8</f>
        <v>0</v>
      </c>
      <c r="F9" s="252">
        <f t="shared" ref="F9:I9" si="3">F7-F8</f>
        <v>0</v>
      </c>
      <c r="G9" s="251">
        <f t="shared" si="3"/>
        <v>0</v>
      </c>
      <c r="H9" s="252">
        <f t="shared" si="3"/>
        <v>0</v>
      </c>
      <c r="I9" s="251">
        <f t="shared" si="3"/>
        <v>0</v>
      </c>
    </row>
    <row r="10" spans="1:9" s="29" customFormat="1" ht="12.75">
      <c r="A10" s="10"/>
      <c r="B10" s="503" t="s">
        <v>361</v>
      </c>
      <c r="C10" s="504"/>
      <c r="D10" s="512"/>
      <c r="E10" s="510">
        <f>'3) Income'!I63</f>
        <v>0</v>
      </c>
      <c r="F10" s="511">
        <f>E10*(1+$C$7)</f>
        <v>0</v>
      </c>
      <c r="G10" s="510">
        <f>F10*(1+$C$7)</f>
        <v>0</v>
      </c>
      <c r="H10" s="511">
        <f>G10*(1+$C$7)</f>
        <v>0</v>
      </c>
      <c r="I10" s="510">
        <f>H10*(1+$D$7)</f>
        <v>0</v>
      </c>
    </row>
    <row r="11" spans="1:9" s="29" customFormat="1" ht="12.75">
      <c r="A11" s="10"/>
      <c r="B11" s="253" t="s">
        <v>362</v>
      </c>
      <c r="C11" s="254"/>
      <c r="D11" s="513"/>
      <c r="E11" s="514">
        <f>E9+E10</f>
        <v>0</v>
      </c>
      <c r="F11" s="514">
        <f t="shared" ref="F11:I11" si="4">F9+F10</f>
        <v>0</v>
      </c>
      <c r="G11" s="514">
        <f t="shared" si="4"/>
        <v>0</v>
      </c>
      <c r="H11" s="514">
        <f t="shared" si="4"/>
        <v>0</v>
      </c>
      <c r="I11" s="514">
        <f t="shared" si="4"/>
        <v>0</v>
      </c>
    </row>
    <row r="12" spans="1:9" s="92" customFormat="1" ht="12.75">
      <c r="B12" s="255" t="s">
        <v>124</v>
      </c>
      <c r="C12" s="256"/>
      <c r="D12" s="255"/>
      <c r="E12" s="257" t="str">
        <f t="shared" ref="E12:I12" si="5">IFERROR(E11/_xlfn.SINGLE(Units),"-")</f>
        <v>-</v>
      </c>
      <c r="F12" s="257" t="str">
        <f t="shared" si="5"/>
        <v>-</v>
      </c>
      <c r="G12" s="257" t="str">
        <f t="shared" si="5"/>
        <v>-</v>
      </c>
      <c r="H12" s="257" t="str">
        <f t="shared" si="5"/>
        <v>-</v>
      </c>
      <c r="I12" s="257" t="str">
        <f t="shared" si="5"/>
        <v>-</v>
      </c>
    </row>
    <row r="13" spans="1:9" s="29" customFormat="1" ht="12.75">
      <c r="A13" s="10"/>
      <c r="B13" s="258"/>
      <c r="C13" s="258"/>
      <c r="D13" s="515"/>
      <c r="E13" s="510"/>
      <c r="F13" s="511"/>
      <c r="G13" s="510"/>
      <c r="H13" s="511"/>
      <c r="I13" s="510"/>
    </row>
    <row r="14" spans="1:9" s="29" customFormat="1">
      <c r="A14" s="10"/>
      <c r="B14" s="276" t="s">
        <v>363</v>
      </c>
      <c r="C14" s="731" t="s">
        <v>356</v>
      </c>
      <c r="D14" s="731"/>
      <c r="E14" s="510"/>
      <c r="F14" s="511"/>
      <c r="G14" s="510"/>
      <c r="H14" s="511"/>
      <c r="I14" s="510"/>
    </row>
    <row r="15" spans="1:9" s="29" customFormat="1" ht="12.75">
      <c r="A15" s="10"/>
      <c r="B15" s="503" t="s">
        <v>60</v>
      </c>
      <c r="C15" s="516"/>
      <c r="D15" s="259">
        <f>'0)UnderwritingCriteria'!H10</f>
        <v>0.03</v>
      </c>
      <c r="E15" s="510">
        <f>'4) Expenses'!$C$16</f>
        <v>0</v>
      </c>
      <c r="F15" s="511">
        <f>E15*(1+$D$15)</f>
        <v>0</v>
      </c>
      <c r="G15" s="510">
        <f t="shared" ref="G15:I15" si="6">F15*(1+$D$15)</f>
        <v>0</v>
      </c>
      <c r="H15" s="511">
        <f t="shared" si="6"/>
        <v>0</v>
      </c>
      <c r="I15" s="510">
        <f t="shared" si="6"/>
        <v>0</v>
      </c>
    </row>
    <row r="16" spans="1:9" s="29" customFormat="1" ht="12.75">
      <c r="A16" s="10"/>
      <c r="B16" s="503" t="s">
        <v>62</v>
      </c>
      <c r="C16" s="516"/>
      <c r="D16" s="259">
        <f>'0)UnderwritingCriteria'!H11</f>
        <v>0.03</v>
      </c>
      <c r="E16" s="510">
        <f>'4) Expenses'!$C$26</f>
        <v>0</v>
      </c>
      <c r="F16" s="511">
        <f>E16*(1+$D$16)</f>
        <v>0</v>
      </c>
      <c r="G16" s="510">
        <f t="shared" ref="G16:I16" si="7">F16*(1+$D$16)</f>
        <v>0</v>
      </c>
      <c r="H16" s="511">
        <f t="shared" si="7"/>
        <v>0</v>
      </c>
      <c r="I16" s="510">
        <f t="shared" si="7"/>
        <v>0</v>
      </c>
    </row>
    <row r="17" spans="2:9" s="29" customFormat="1" ht="12.75">
      <c r="B17" s="503" t="s">
        <v>63</v>
      </c>
      <c r="C17" s="516"/>
      <c r="D17" s="259">
        <f>'0)UnderwritingCriteria'!H12</f>
        <v>0.03</v>
      </c>
      <c r="E17" s="510">
        <f>'4) Expenses'!$C$33</f>
        <v>0</v>
      </c>
      <c r="F17" s="511">
        <f>E17*(1+$D$17)</f>
        <v>0</v>
      </c>
      <c r="G17" s="510">
        <f t="shared" ref="G17:I17" si="8">F17*(1+$D$17)</f>
        <v>0</v>
      </c>
      <c r="H17" s="511">
        <f t="shared" si="8"/>
        <v>0</v>
      </c>
      <c r="I17" s="510">
        <f t="shared" si="8"/>
        <v>0</v>
      </c>
    </row>
    <row r="18" spans="2:9" s="29" customFormat="1" ht="12.75">
      <c r="B18" s="503" t="s">
        <v>64</v>
      </c>
      <c r="C18" s="516"/>
      <c r="D18" s="259">
        <f>'0)UnderwritingCriteria'!H13</f>
        <v>0.03</v>
      </c>
      <c r="E18" s="510">
        <f>'4) Expenses'!$C$41</f>
        <v>0</v>
      </c>
      <c r="F18" s="511">
        <f>E18*(1+$D$18)</f>
        <v>0</v>
      </c>
      <c r="G18" s="510">
        <f t="shared" ref="G18:I18" si="9">F18*(1+$D$18)</f>
        <v>0</v>
      </c>
      <c r="H18" s="511">
        <f t="shared" si="9"/>
        <v>0</v>
      </c>
      <c r="I18" s="510">
        <f t="shared" si="9"/>
        <v>0</v>
      </c>
    </row>
    <row r="19" spans="2:9" s="29" customFormat="1" ht="12.75">
      <c r="B19" s="253" t="s">
        <v>351</v>
      </c>
      <c r="C19" s="254"/>
      <c r="D19" s="513"/>
      <c r="E19" s="514">
        <f t="shared" ref="E19:I19" si="10">SUM(E15:E18)</f>
        <v>0</v>
      </c>
      <c r="F19" s="517">
        <f t="shared" si="10"/>
        <v>0</v>
      </c>
      <c r="G19" s="514">
        <f t="shared" si="10"/>
        <v>0</v>
      </c>
      <c r="H19" s="517">
        <f t="shared" si="10"/>
        <v>0</v>
      </c>
      <c r="I19" s="514">
        <f t="shared" si="10"/>
        <v>0</v>
      </c>
    </row>
    <row r="20" spans="2:9" s="92" customFormat="1" ht="12.75">
      <c r="B20" s="255" t="s">
        <v>124</v>
      </c>
      <c r="C20" s="256"/>
      <c r="D20" s="255"/>
      <c r="E20" s="257" t="str">
        <f t="shared" ref="E20:I20" si="11">IFERROR(E19/_xlfn.SINGLE(Units),"-")</f>
        <v>-</v>
      </c>
      <c r="F20" s="257" t="str">
        <f t="shared" si="11"/>
        <v>-</v>
      </c>
      <c r="G20" s="257" t="str">
        <f t="shared" si="11"/>
        <v>-</v>
      </c>
      <c r="H20" s="257" t="str">
        <f t="shared" si="11"/>
        <v>-</v>
      </c>
      <c r="I20" s="257" t="str">
        <f t="shared" si="11"/>
        <v>-</v>
      </c>
    </row>
    <row r="21" spans="2:9" s="29" customFormat="1" ht="12.75">
      <c r="B21" s="249"/>
      <c r="C21" s="260"/>
      <c r="D21" s="512"/>
      <c r="E21" s="510"/>
      <c r="F21" s="511"/>
      <c r="G21" s="510"/>
      <c r="H21" s="511"/>
      <c r="I21" s="510"/>
    </row>
    <row r="22" spans="2:9" s="29" customFormat="1" ht="12.75">
      <c r="B22" s="261"/>
      <c r="C22" s="734" t="s">
        <v>364</v>
      </c>
      <c r="D22" s="734"/>
      <c r="E22" s="510"/>
      <c r="F22" s="511"/>
      <c r="G22" s="510"/>
      <c r="H22" s="511"/>
      <c r="I22" s="510"/>
    </row>
    <row r="23" spans="2:9" s="29" customFormat="1" ht="12.75">
      <c r="B23" s="516" t="s">
        <v>65</v>
      </c>
      <c r="C23" s="732">
        <f>MAX('0)UnderwritingCriteria'!H15:H15)</f>
        <v>325</v>
      </c>
      <c r="D23" s="732"/>
      <c r="E23" s="510">
        <f>C23*'3) Income'!C28</f>
        <v>0</v>
      </c>
      <c r="F23" s="510">
        <f>E23*(1+$D$16)</f>
        <v>0</v>
      </c>
      <c r="G23" s="510">
        <f t="shared" ref="G23:I23" si="12">F23*(1+$D$16)</f>
        <v>0</v>
      </c>
      <c r="H23" s="510">
        <f t="shared" si="12"/>
        <v>0</v>
      </c>
      <c r="I23" s="510">
        <f t="shared" si="12"/>
        <v>0</v>
      </c>
    </row>
    <row r="24" spans="2:9" s="29" customFormat="1" ht="12.75">
      <c r="B24" s="253" t="s">
        <v>365</v>
      </c>
      <c r="C24" s="254"/>
      <c r="D24" s="513"/>
      <c r="E24" s="514">
        <f>E11-E19-E23</f>
        <v>0</v>
      </c>
      <c r="F24" s="514">
        <f t="shared" ref="F24:I24" si="13">F11-F19-F23</f>
        <v>0</v>
      </c>
      <c r="G24" s="514">
        <f t="shared" si="13"/>
        <v>0</v>
      </c>
      <c r="H24" s="514">
        <f t="shared" si="13"/>
        <v>0</v>
      </c>
      <c r="I24" s="514">
        <f t="shared" si="13"/>
        <v>0</v>
      </c>
    </row>
    <row r="25" spans="2:9" s="92" customFormat="1" ht="12.75">
      <c r="B25" s="255" t="s">
        <v>124</v>
      </c>
      <c r="C25" s="256"/>
      <c r="D25" s="255"/>
      <c r="E25" s="257" t="str">
        <f t="shared" ref="E25:I25" si="14">IFERROR(E24/_xlfn.SINGLE(Units),"-")</f>
        <v>-</v>
      </c>
      <c r="F25" s="257" t="str">
        <f t="shared" si="14"/>
        <v>-</v>
      </c>
      <c r="G25" s="257" t="str">
        <f t="shared" si="14"/>
        <v>-</v>
      </c>
      <c r="H25" s="257" t="str">
        <f t="shared" si="14"/>
        <v>-</v>
      </c>
      <c r="I25" s="257" t="str">
        <f t="shared" si="14"/>
        <v>-</v>
      </c>
    </row>
    <row r="26" spans="2:9" s="29" customFormat="1" ht="9" customHeight="1">
      <c r="B26" s="249"/>
      <c r="C26" s="258"/>
      <c r="D26" s="512"/>
      <c r="E26" s="510"/>
      <c r="F26" s="511"/>
      <c r="G26" s="510"/>
      <c r="H26" s="511"/>
      <c r="I26" s="510"/>
    </row>
    <row r="27" spans="2:9" s="15" customFormat="1">
      <c r="B27" s="276" t="s">
        <v>366</v>
      </c>
      <c r="C27" s="26"/>
      <c r="D27" s="518"/>
      <c r="E27" s="519"/>
      <c r="F27" s="520"/>
      <c r="G27" s="519"/>
      <c r="H27" s="520"/>
      <c r="I27" s="519"/>
    </row>
    <row r="28" spans="2:9" s="29" customFormat="1" ht="12.75">
      <c r="B28" s="503" t="str">
        <f>'2)Development Budget'!B6</f>
        <v>Bank Financing</v>
      </c>
      <c r="C28" s="504"/>
      <c r="D28" s="512"/>
      <c r="E28" s="521" t="str">
        <f>'2)Development Budget'!H6</f>
        <v/>
      </c>
      <c r="F28" s="521" t="str">
        <f t="shared" ref="F28:F32" si="15">E28</f>
        <v/>
      </c>
      <c r="G28" s="521" t="str">
        <f t="shared" ref="G28:I32" si="16">F28</f>
        <v/>
      </c>
      <c r="H28" s="521" t="str">
        <f t="shared" si="16"/>
        <v/>
      </c>
      <c r="I28" s="521" t="str">
        <f t="shared" si="16"/>
        <v/>
      </c>
    </row>
    <row r="29" spans="2:9" s="29" customFormat="1" ht="12.75">
      <c r="B29" s="503" t="str">
        <f>'2)Development Budget'!B5</f>
        <v>REQUEST - Small Developer Loan Program</v>
      </c>
      <c r="C29" s="504"/>
      <c r="D29" s="512"/>
      <c r="E29" s="521" t="str">
        <f>'2)Development Budget'!H5</f>
        <v/>
      </c>
      <c r="F29" s="521" t="str">
        <f t="shared" si="15"/>
        <v/>
      </c>
      <c r="G29" s="521" t="str">
        <f t="shared" si="16"/>
        <v/>
      </c>
      <c r="H29" s="521" t="str">
        <f t="shared" si="16"/>
        <v/>
      </c>
      <c r="I29" s="521" t="str">
        <f t="shared" si="16"/>
        <v/>
      </c>
    </row>
    <row r="30" spans="2:9" s="29" customFormat="1" ht="12.75">
      <c r="B30" s="503" t="str">
        <f>'2)Development Budget'!B8</f>
        <v>Other (identify):</v>
      </c>
      <c r="C30" s="504"/>
      <c r="D30" s="512"/>
      <c r="E30" s="521" t="str">
        <f>'2)Development Budget'!H8</f>
        <v/>
      </c>
      <c r="F30" s="521" t="str">
        <f t="shared" si="15"/>
        <v/>
      </c>
      <c r="G30" s="521" t="str">
        <f t="shared" si="16"/>
        <v/>
      </c>
      <c r="H30" s="521" t="str">
        <f t="shared" si="16"/>
        <v/>
      </c>
      <c r="I30" s="521" t="str">
        <f t="shared" si="16"/>
        <v/>
      </c>
    </row>
    <row r="31" spans="2:9" s="29" customFormat="1" ht="12.75">
      <c r="B31" s="503" t="str">
        <f>'2)Development Budget'!B9</f>
        <v>Other (identify):</v>
      </c>
      <c r="C31" s="504"/>
      <c r="D31" s="512"/>
      <c r="E31" s="521" t="str">
        <f>'2)Development Budget'!H9</f>
        <v/>
      </c>
      <c r="F31" s="521" t="str">
        <f t="shared" si="15"/>
        <v/>
      </c>
      <c r="G31" s="521" t="str">
        <f t="shared" si="16"/>
        <v/>
      </c>
      <c r="H31" s="521" t="str">
        <f t="shared" si="16"/>
        <v/>
      </c>
      <c r="I31" s="521" t="str">
        <f t="shared" si="16"/>
        <v/>
      </c>
    </row>
    <row r="32" spans="2:9" s="29" customFormat="1" ht="12.75">
      <c r="B32" s="503" t="str">
        <f>'2)Development Budget'!B10</f>
        <v>Other (identify):</v>
      </c>
      <c r="C32" s="504"/>
      <c r="D32" s="512"/>
      <c r="E32" s="521" t="str">
        <f>'2)Development Budget'!H10</f>
        <v/>
      </c>
      <c r="F32" s="521" t="str">
        <f t="shared" si="15"/>
        <v/>
      </c>
      <c r="G32" s="521" t="str">
        <f t="shared" si="16"/>
        <v/>
      </c>
      <c r="H32" s="521" t="str">
        <f t="shared" si="16"/>
        <v/>
      </c>
      <c r="I32" s="521" t="str">
        <f t="shared" si="16"/>
        <v/>
      </c>
    </row>
    <row r="33" spans="2:9" s="29" customFormat="1" ht="12.75" hidden="1">
      <c r="B33" s="503" t="s">
        <v>367</v>
      </c>
      <c r="C33" s="10"/>
      <c r="D33" s="512"/>
      <c r="E33" s="510"/>
      <c r="F33" s="511"/>
      <c r="G33" s="510"/>
      <c r="H33" s="511"/>
      <c r="I33" s="510"/>
    </row>
    <row r="34" spans="2:9" s="150" customFormat="1" ht="12.75">
      <c r="B34" s="253" t="s">
        <v>368</v>
      </c>
      <c r="C34" s="254"/>
      <c r="D34" s="262"/>
      <c r="E34" s="263">
        <f t="shared" ref="E34:I34" si="17">SUM(E28:E33)</f>
        <v>0</v>
      </c>
      <c r="F34" s="263">
        <f t="shared" si="17"/>
        <v>0</v>
      </c>
      <c r="G34" s="263">
        <f t="shared" si="17"/>
        <v>0</v>
      </c>
      <c r="H34" s="263">
        <f t="shared" si="17"/>
        <v>0</v>
      </c>
      <c r="I34" s="263">
        <f t="shared" si="17"/>
        <v>0</v>
      </c>
    </row>
    <row r="35" spans="2:9" s="264" customFormat="1" ht="12.75">
      <c r="B35" s="522" t="s">
        <v>369</v>
      </c>
      <c r="C35" s="522"/>
      <c r="D35" s="522"/>
      <c r="E35" s="523" t="str">
        <f t="shared" ref="E35:I35" si="18">IF(E34=0,"n/a",E24/E34)</f>
        <v>n/a</v>
      </c>
      <c r="F35" s="522" t="str">
        <f t="shared" si="18"/>
        <v>n/a</v>
      </c>
      <c r="G35" s="523" t="str">
        <f t="shared" si="18"/>
        <v>n/a</v>
      </c>
      <c r="H35" s="522" t="str">
        <f t="shared" si="18"/>
        <v>n/a</v>
      </c>
      <c r="I35" s="523" t="str">
        <f t="shared" si="18"/>
        <v>n/a</v>
      </c>
    </row>
    <row r="36" spans="2:9" s="29" customFormat="1" ht="12.75">
      <c r="B36" s="265"/>
      <c r="C36" s="266"/>
      <c r="D36" s="512"/>
      <c r="E36" s="510"/>
      <c r="F36" s="511"/>
      <c r="G36" s="510"/>
      <c r="H36" s="511"/>
      <c r="I36" s="510"/>
    </row>
    <row r="37" spans="2:9" s="150" customFormat="1">
      <c r="B37" s="456" t="s">
        <v>370</v>
      </c>
      <c r="C37" s="254"/>
      <c r="D37" s="267"/>
      <c r="E37" s="263">
        <f t="shared" ref="E37:I37" si="19">E24-E34</f>
        <v>0</v>
      </c>
      <c r="F37" s="268">
        <f t="shared" si="19"/>
        <v>0</v>
      </c>
      <c r="G37" s="263">
        <f t="shared" si="19"/>
        <v>0</v>
      </c>
      <c r="H37" s="268">
        <f t="shared" si="19"/>
        <v>0</v>
      </c>
      <c r="I37" s="263">
        <f t="shared" si="19"/>
        <v>0</v>
      </c>
    </row>
    <row r="38" spans="2:9" s="92" customFormat="1" ht="12.75">
      <c r="B38" s="270" t="s">
        <v>124</v>
      </c>
      <c r="C38" s="271"/>
      <c r="D38" s="270"/>
      <c r="E38" s="455" t="str">
        <f t="shared" ref="E38:I38" si="20">IFERROR(E37/_xlfn.SINGLE(Units),"-")</f>
        <v>-</v>
      </c>
      <c r="F38" s="455" t="str">
        <f t="shared" si="20"/>
        <v>-</v>
      </c>
      <c r="G38" s="455" t="str">
        <f t="shared" si="20"/>
        <v>-</v>
      </c>
      <c r="H38" s="455" t="str">
        <f t="shared" si="20"/>
        <v>-</v>
      </c>
      <c r="I38" s="455" t="str">
        <f t="shared" si="20"/>
        <v>-</v>
      </c>
    </row>
    <row r="39" spans="2:9" s="29" customFormat="1" ht="63.75" customHeight="1">
      <c r="B39" s="624" t="s">
        <v>371</v>
      </c>
      <c r="C39" s="624"/>
      <c r="D39" s="624"/>
      <c r="E39" s="624"/>
      <c r="F39" s="624"/>
      <c r="G39" s="624"/>
      <c r="H39" s="624"/>
      <c r="I39" s="624"/>
    </row>
    <row r="40" spans="2:9" s="29" customFormat="1" ht="15" customHeight="1">
      <c r="B40" s="591"/>
      <c r="C40" s="591"/>
      <c r="D40" s="591"/>
      <c r="E40" s="591"/>
      <c r="F40" s="591"/>
      <c r="G40" s="591"/>
      <c r="H40" s="591"/>
      <c r="I40" s="591"/>
    </row>
    <row r="41" spans="2:9" s="29" customFormat="1" ht="26.25" customHeight="1">
      <c r="B41" s="727" t="s">
        <v>372</v>
      </c>
      <c r="C41" s="727"/>
      <c r="D41" s="727"/>
      <c r="E41" s="524"/>
      <c r="F41" s="525"/>
      <c r="G41" s="524"/>
      <c r="H41" s="525"/>
      <c r="I41" s="524"/>
    </row>
    <row r="42" spans="2:9" s="29" customFormat="1" ht="19.5" customHeight="1">
      <c r="B42" s="526" t="s">
        <v>373</v>
      </c>
      <c r="C42" s="526"/>
      <c r="D42" s="140"/>
      <c r="E42" s="527"/>
      <c r="F42" s="528"/>
      <c r="G42" s="529"/>
      <c r="H42" s="529"/>
      <c r="I42" s="529"/>
    </row>
    <row r="43" spans="2:9" s="106" customFormat="1" ht="18" customHeight="1">
      <c r="B43" s="154" t="s">
        <v>374</v>
      </c>
      <c r="C43" s="725"/>
      <c r="D43" s="726"/>
      <c r="E43" s="308">
        <f>E37-SUM(E41:E42)</f>
        <v>0</v>
      </c>
      <c r="F43" s="308">
        <f>F37-SUM(F41:F42)</f>
        <v>0</v>
      </c>
      <c r="G43" s="308">
        <f>G37-SUM(G41:G42)</f>
        <v>0</v>
      </c>
      <c r="H43" s="308">
        <f>H37-SUM(H41:H42)</f>
        <v>0</v>
      </c>
      <c r="I43" s="308">
        <f>I37-SUM(I41:I42)</f>
        <v>0</v>
      </c>
    </row>
    <row r="44" spans="2:9" s="29" customFormat="1" ht="18" customHeight="1">
      <c r="B44" s="269" t="s">
        <v>85</v>
      </c>
      <c r="C44" s="526"/>
      <c r="D44" s="140"/>
      <c r="E44" s="530">
        <f>IF(E43&gt;0,MIN(E43,C45),0)</f>
        <v>0</v>
      </c>
      <c r="F44" s="531">
        <f>IF(E45&gt;0,MIN(E45,F43),0)</f>
        <v>0</v>
      </c>
      <c r="G44" s="531">
        <f t="shared" ref="G44:I44" si="21">IF(F45&gt;0,MIN(F45,G43),0)</f>
        <v>0</v>
      </c>
      <c r="H44" s="531">
        <f t="shared" si="21"/>
        <v>0</v>
      </c>
      <c r="I44" s="531">
        <f t="shared" si="21"/>
        <v>0</v>
      </c>
    </row>
    <row r="45" spans="2:9" s="106" customFormat="1" ht="12.75">
      <c r="B45" s="154" t="s">
        <v>375</v>
      </c>
      <c r="C45" s="725">
        <f>'2)Development Budget'!C7</f>
        <v>0</v>
      </c>
      <c r="D45" s="726"/>
      <c r="E45" s="105">
        <f>C45-E44</f>
        <v>0</v>
      </c>
      <c r="F45" s="105">
        <f t="shared" ref="F45:I45" si="22">E45-F44</f>
        <v>0</v>
      </c>
      <c r="G45" s="105">
        <f t="shared" si="22"/>
        <v>0</v>
      </c>
      <c r="H45" s="105">
        <f t="shared" si="22"/>
        <v>0</v>
      </c>
      <c r="I45" s="105">
        <f t="shared" si="22"/>
        <v>0</v>
      </c>
    </row>
    <row r="46" spans="2:9" s="106" customFormat="1" ht="12.75" customHeight="1">
      <c r="B46" s="108"/>
      <c r="C46" s="107"/>
      <c r="D46" s="107"/>
      <c r="E46" s="105"/>
      <c r="F46" s="105"/>
      <c r="G46" s="105"/>
      <c r="H46" s="105"/>
      <c r="I46" s="105"/>
    </row>
    <row r="47" spans="2:9" s="29" customFormat="1">
      <c r="B47" s="276" t="s">
        <v>376</v>
      </c>
      <c r="C47" s="504"/>
      <c r="D47" s="532"/>
      <c r="E47" s="533">
        <f>E43-E44</f>
        <v>0</v>
      </c>
      <c r="F47" s="533">
        <f t="shared" ref="F47:I47" si="23">F43-F44</f>
        <v>0</v>
      </c>
      <c r="G47" s="533">
        <f t="shared" si="23"/>
        <v>0</v>
      </c>
      <c r="H47" s="533">
        <f t="shared" si="23"/>
        <v>0</v>
      </c>
      <c r="I47" s="533">
        <f t="shared" si="23"/>
        <v>0</v>
      </c>
    </row>
    <row r="48" spans="2:9" s="92" customFormat="1" ht="12.75">
      <c r="B48" s="270" t="s">
        <v>124</v>
      </c>
      <c r="C48" s="271"/>
      <c r="D48" s="272"/>
      <c r="E48" s="309" t="str">
        <f t="shared" ref="E48:I48" si="24">IFERROR(E47/_xlfn.SINGLE(Units),"-")</f>
        <v>-</v>
      </c>
      <c r="F48" s="309" t="str">
        <f t="shared" si="24"/>
        <v>-</v>
      </c>
      <c r="G48" s="309" t="str">
        <f t="shared" si="24"/>
        <v>-</v>
      </c>
      <c r="H48" s="309" t="str">
        <f t="shared" si="24"/>
        <v>-</v>
      </c>
      <c r="I48" s="309" t="str">
        <f t="shared" si="24"/>
        <v>-</v>
      </c>
    </row>
    <row r="49" spans="2:9" s="29" customFormat="1" ht="12.75">
      <c r="B49" s="526"/>
      <c r="C49" s="526"/>
      <c r="D49" s="237"/>
      <c r="E49" s="273" t="s">
        <v>355</v>
      </c>
      <c r="F49" s="244" t="s">
        <v>355</v>
      </c>
      <c r="G49" s="274" t="s">
        <v>355</v>
      </c>
      <c r="H49" s="244" t="s">
        <v>355</v>
      </c>
      <c r="I49" s="244" t="s">
        <v>355</v>
      </c>
    </row>
    <row r="50" spans="2:9" s="29" customFormat="1" ht="12.75">
      <c r="B50" s="728" t="s">
        <v>377</v>
      </c>
      <c r="C50" s="729">
        <f>C45-(SUM('5)Operating Proforma'!E44:I44))</f>
        <v>0</v>
      </c>
      <c r="D50" s="729"/>
      <c r="E50" s="275">
        <v>1</v>
      </c>
      <c r="F50" s="240">
        <f>E50+1</f>
        <v>2</v>
      </c>
      <c r="G50" s="242">
        <f t="shared" ref="G50:I50" si="25">F50+1</f>
        <v>3</v>
      </c>
      <c r="H50" s="240">
        <f t="shared" si="25"/>
        <v>4</v>
      </c>
      <c r="I50" s="240">
        <f t="shared" si="25"/>
        <v>5</v>
      </c>
    </row>
    <row r="51" spans="2:9" s="29" customFormat="1" ht="12.75">
      <c r="B51" s="728"/>
      <c r="C51" s="729"/>
      <c r="D51" s="729"/>
      <c r="E51" s="274"/>
      <c r="F51" s="245"/>
      <c r="G51" s="245"/>
      <c r="H51" s="245"/>
      <c r="I51" s="245"/>
    </row>
    <row r="52" spans="2:9" s="29" customFormat="1" ht="21" customHeight="1">
      <c r="B52" s="728"/>
      <c r="C52" s="729"/>
      <c r="D52" s="729"/>
      <c r="E52" s="636" t="s">
        <v>378</v>
      </c>
      <c r="F52" s="10"/>
      <c r="G52" s="10"/>
      <c r="H52" s="10"/>
      <c r="I52" s="723"/>
    </row>
    <row r="53" spans="2:9" s="29" customFormat="1" ht="12.75">
      <c r="B53" s="728"/>
      <c r="C53" s="729"/>
      <c r="D53" s="729"/>
      <c r="E53" s="637" t="s">
        <v>379</v>
      </c>
      <c r="F53" s="10"/>
      <c r="G53" s="10"/>
      <c r="H53" s="10"/>
      <c r="I53" s="724"/>
    </row>
    <row r="54" spans="2:9" s="141" customFormat="1" ht="14.25">
      <c r="E54" s="142"/>
    </row>
    <row r="55" spans="2:9" s="141" customFormat="1" ht="14.25">
      <c r="C55" s="526"/>
      <c r="D55" s="8"/>
    </row>
    <row r="56" spans="2:9" s="141" customFormat="1" ht="14.25">
      <c r="C56" s="526"/>
      <c r="D56" s="8"/>
    </row>
    <row r="57" spans="2:9" s="120" customFormat="1" ht="14.25">
      <c r="C57" s="131"/>
    </row>
    <row r="58" spans="2:9" s="141" customFormat="1" ht="14.25"/>
    <row r="59" spans="2:9" s="143" customFormat="1">
      <c r="F59" s="144"/>
    </row>
    <row r="60" spans="2:9" s="143" customFormat="1"/>
    <row r="61" spans="2:9" s="143" customFormat="1"/>
    <row r="62" spans="2:9" s="143" customFormat="1"/>
    <row r="63" spans="2:9" s="143" customFormat="1"/>
    <row r="64" spans="2:9" s="143" customFormat="1"/>
    <row r="65" s="143" customFormat="1"/>
    <row r="66" s="143" customFormat="1"/>
    <row r="67" s="143" customFormat="1"/>
    <row r="68" s="93" customFormat="1"/>
    <row r="69" s="93" customFormat="1"/>
    <row r="70" s="93" customFormat="1"/>
    <row r="71" s="93" customFormat="1"/>
    <row r="72" s="93" customFormat="1"/>
    <row r="73" s="93" customFormat="1"/>
    <row r="74" s="93" customFormat="1"/>
    <row r="75" s="93" customFormat="1"/>
    <row r="76" s="93" customFormat="1"/>
    <row r="77" s="93" customFormat="1"/>
    <row r="78" s="93" customFormat="1"/>
    <row r="79" s="93" customFormat="1"/>
    <row r="80" s="93" customFormat="1"/>
    <row r="81" s="93" customFormat="1"/>
  </sheetData>
  <mergeCells count="14">
    <mergeCell ref="F1:H1"/>
    <mergeCell ref="C5:D5"/>
    <mergeCell ref="C23:D23"/>
    <mergeCell ref="C3:E3"/>
    <mergeCell ref="C22:D22"/>
    <mergeCell ref="C14:D14"/>
    <mergeCell ref="I52:I53"/>
    <mergeCell ref="C43:D43"/>
    <mergeCell ref="C45:D45"/>
    <mergeCell ref="B41:D41"/>
    <mergeCell ref="B50:B51"/>
    <mergeCell ref="B52:B53"/>
    <mergeCell ref="C50:D51"/>
    <mergeCell ref="C52:D53"/>
  </mergeCells>
  <phoneticPr fontId="0" type="noConversion"/>
  <conditionalFormatting sqref="H2">
    <cfRule type="expression" dxfId="0" priority="2" stopIfTrue="1">
      <formula>$I$2="20 Years"</formula>
    </cfRule>
  </conditionalFormatting>
  <printOptions horizontalCentered="1" verticalCentered="1"/>
  <pageMargins left="0.5" right="0.5" top="0.8" bottom="0.8" header="0.25" footer="0.25"/>
  <pageSetup scale="56" fitToWidth="2" orientation="landscape" r:id="rId1"/>
  <headerFooter alignWithMargins="0">
    <oddFooter>&amp;L&amp;10&amp;F
&amp;A&amp;R&amp;10Louisville Metro Government
Page &amp;P of &amp;N</oddFooter>
  </headerFooter>
  <ignoredErrors>
    <ignoredError sqref="C23 D15:D18 F44:I44" unlockedFormula="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0D80FDAE4B01174C9E55F205A75CD704" ma:contentTypeVersion="4" ma:contentTypeDescription="Create a new document." ma:contentTypeScope="" ma:versionID="7fc7a012489c0a58eabda24341468db9">
  <xsd:schema xmlns:xsd="http://www.w3.org/2001/XMLSchema" xmlns:xs="http://www.w3.org/2001/XMLSchema" xmlns:p="http://schemas.microsoft.com/office/2006/metadata/properties" xmlns:ns2="59a31b55-8ee5-42ed-8382-f2676905accf" targetNamespace="http://schemas.microsoft.com/office/2006/metadata/properties" ma:root="true" ma:fieldsID="c4003605d3f31510634a1da57e87522e" ns2:_="">
    <xsd:import namespace="59a31b55-8ee5-42ed-8382-f2676905acc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a31b55-8ee5-42ed-8382-f2676905ac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648C51-BE72-475B-B597-85F62A5B9EEB}">
  <ds:schemaRefs>
    <ds:schemaRef ds:uri="http://www.w3.org/XML/1998/namespace"/>
    <ds:schemaRef ds:uri="http://schemas.microsoft.com/office/2006/documentManagement/types"/>
    <ds:schemaRef ds:uri="http://purl.org/dc/dcmitype/"/>
    <ds:schemaRef ds:uri="http://purl.org/dc/terms/"/>
    <ds:schemaRef ds:uri="http://purl.org/dc/elements/1.1/"/>
    <ds:schemaRef ds:uri="59a31b55-8ee5-42ed-8382-f2676905accf"/>
    <ds:schemaRef ds:uri="http://schemas.openxmlformats.org/package/2006/metadata/core-properties"/>
    <ds:schemaRef ds:uri="http://schemas.microsoft.com/office/infopath/2007/PartnerControls"/>
    <ds:schemaRef ds:uri="http://schemas.microsoft.com/office/2006/metadata/properties"/>
  </ds:schemaRefs>
</ds:datastoreItem>
</file>

<file path=customXml/itemProps2.xml><?xml version="1.0" encoding="utf-8"?>
<ds:datastoreItem xmlns:ds="http://schemas.openxmlformats.org/officeDocument/2006/customXml" ds:itemID="{6381F5A2-6242-47A7-BFFC-9DF4B376BDA5}">
  <ds:schemaRefs>
    <ds:schemaRef ds:uri="http://schemas.microsoft.com/sharepoint/v3/contenttype/forms"/>
  </ds:schemaRefs>
</ds:datastoreItem>
</file>

<file path=customXml/itemProps3.xml><?xml version="1.0" encoding="utf-8"?>
<ds:datastoreItem xmlns:ds="http://schemas.openxmlformats.org/officeDocument/2006/customXml" ds:itemID="{08DA23B6-4CE1-446F-9433-DF31B69304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9a31b55-8ee5-42ed-8382-f2676905acc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15</vt:i4>
      </vt:variant>
    </vt:vector>
  </HeadingPairs>
  <TitlesOfParts>
    <vt:vector size="22" baseType="lpstr">
      <vt:lpstr>Instructions</vt:lpstr>
      <vt:lpstr>0)UnderwritingCriteria</vt:lpstr>
      <vt:lpstr>1)Summary</vt:lpstr>
      <vt:lpstr>2)Development Budget</vt:lpstr>
      <vt:lpstr>3) Income</vt:lpstr>
      <vt:lpstr>4) Expenses</vt:lpstr>
      <vt:lpstr>5)Operating Proforma</vt:lpstr>
      <vt:lpstr>Amount</vt:lpstr>
      <vt:lpstr>'0)UnderwritingCriteria'!Print_Area</vt:lpstr>
      <vt:lpstr>'1)Summary'!Print_Area</vt:lpstr>
      <vt:lpstr>'2)Development Budget'!Print_Area</vt:lpstr>
      <vt:lpstr>'3) Income'!Print_Area</vt:lpstr>
      <vt:lpstr>'4) Expenses'!Print_Area</vt:lpstr>
      <vt:lpstr>'5)Operating Proforma'!Print_Area</vt:lpstr>
      <vt:lpstr>Instructions!Print_Area</vt:lpstr>
      <vt:lpstr>'5)Operating Proforma'!Print_Titles</vt:lpstr>
      <vt:lpstr>'3) Income'!ResSqFt</vt:lpstr>
      <vt:lpstr>TDC</vt:lpstr>
      <vt:lpstr>TotalOperating</vt:lpstr>
      <vt:lpstr>'3) Income'!TotalSqFt</vt:lpstr>
      <vt:lpstr>UA_Table</vt:lpstr>
      <vt:lpstr>Units</vt:lpstr>
    </vt:vector>
  </TitlesOfParts>
  <Manager/>
  <Company>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SDLP Rental Proforma Project Application</dc:title>
  <dc:subject>SDLP Rental Proforma- Project Applicatoins</dc:subject>
  <dc:creator>Louisville Metro Govt;Capital Access</dc:creator>
  <cp:keywords>units, income, amenities, rent, number of bedrooms, square footage, monthly rent, accessible unit</cp:keywords>
  <dc:description/>
  <cp:lastModifiedBy>McGland, Denise</cp:lastModifiedBy>
  <cp:revision/>
  <dcterms:created xsi:type="dcterms:W3CDTF">1999-05-05T18:07:00Z</dcterms:created>
  <dcterms:modified xsi:type="dcterms:W3CDTF">2026-02-09T16:48:40Z</dcterms:modified>
  <cp:category>Project Applcation Form</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0x0101000D80FDAE4B01174C9E55F205A75CD704</vt:lpwstr>
  </property>
</Properties>
</file>